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M und F\Commandes\"/>
    </mc:Choice>
  </mc:AlternateContent>
  <xr:revisionPtr revIDLastSave="0" documentId="13_ncr:1_{66B73DEF-7FC4-4B1E-8450-A2F213BEDF6A}" xr6:coauthVersionLast="47" xr6:coauthVersionMax="47" xr10:uidLastSave="{00000000-0000-0000-0000-000000000000}"/>
  <workbookProtection workbookAlgorithmName="SHA-512" workbookHashValue="xeptYbV10s5PT6WuEv37rjtbbM/VI7JpCz9SXqyGnyH3nVieqkS5PRNOlzlSaf5defULYeUd3zyDaOp+/6u18w==" workbookSaltValue="fF+1kkfzY/5liMOnb9RWng==" workbookSpinCount="100000" lockStructure="1"/>
  <bookViews>
    <workbookView xWindow="-110" yWindow="-110" windowWidth="19420" windowHeight="10420" activeTab="2" xr2:uid="{00000000-000D-0000-FFFF-FFFF00000000}"/>
  </bookViews>
  <sheets>
    <sheet name="Bestellformular" sheetId="1" r:id="rId1"/>
    <sheet name="Pro-Forma Rechnung" sheetId="3" r:id="rId2"/>
    <sheet name="BL" sheetId="4" r:id="rId3"/>
  </sheets>
  <definedNames>
    <definedName name="_xlnm.Print_Area" localSheetId="0">Bestellformular!$A$2:$Y$77</definedName>
    <definedName name="_xlnm.Print_Area" localSheetId="2">BL!$A$1:$K$57</definedName>
    <definedName name="_xlnm.Print_Area" localSheetId="1">'Pro-Forma Rechnung'!$A$1:$Q$51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5U0V5DDpTqx13zNyZv57mGX6Dl4i+gu+LBXMFyZ8nM="/>
    </ext>
  </extLst>
</workbook>
</file>

<file path=xl/calcChain.xml><?xml version="1.0" encoding="utf-8"?>
<calcChain xmlns="http://schemas.openxmlformats.org/spreadsheetml/2006/main">
  <c r="I18" i="4" l="1"/>
  <c r="H16" i="4"/>
  <c r="H15" i="4"/>
  <c r="H14" i="4"/>
  <c r="O35" i="3"/>
  <c r="O34" i="3"/>
  <c r="L31" i="3"/>
  <c r="O31" i="3" s="1"/>
  <c r="N28" i="3"/>
  <c r="N27" i="3"/>
  <c r="N26" i="3"/>
  <c r="N25" i="3"/>
  <c r="N24" i="3"/>
  <c r="N23" i="3"/>
  <c r="N22" i="3"/>
  <c r="N21" i="3"/>
  <c r="T5" i="4"/>
  <c r="T4" i="4"/>
  <c r="R4" i="4"/>
  <c r="O34" i="1"/>
  <c r="S75" i="1"/>
  <c r="S74" i="1"/>
  <c r="S73" i="1"/>
  <c r="S72" i="1"/>
  <c r="S71" i="1"/>
  <c r="S69" i="1"/>
  <c r="S68" i="1"/>
  <c r="R2" i="4"/>
  <c r="S4" i="4" s="1"/>
  <c r="E23" i="4"/>
  <c r="H23" i="4" s="1"/>
  <c r="E24" i="4"/>
  <c r="H24" i="4" s="1"/>
  <c r="E22" i="4"/>
  <c r="E25" i="4" s="1"/>
  <c r="S2" i="4" l="1"/>
  <c r="T2" i="4"/>
  <c r="U2" i="4" s="1"/>
  <c r="H22" i="4"/>
  <c r="H25" i="4" s="1"/>
  <c r="P38" i="3" l="1"/>
  <c r="L28" i="3"/>
  <c r="O28" i="3" s="1"/>
  <c r="L27" i="3"/>
  <c r="O27" i="3" s="1"/>
  <c r="L26" i="3"/>
  <c r="O26" i="3" s="1"/>
  <c r="L25" i="3"/>
  <c r="O25" i="3" s="1"/>
  <c r="L23" i="3"/>
  <c r="O23" i="3" s="1"/>
  <c r="P31" i="3"/>
  <c r="AP79" i="1" l="1"/>
  <c r="AP80" i="1" s="1"/>
  <c r="Q75" i="1"/>
  <c r="T75" i="1" s="1"/>
  <c r="X74" i="1"/>
  <c r="O38" i="3" s="1"/>
  <c r="Q74" i="1"/>
  <c r="T74" i="1" s="1"/>
  <c r="Q73" i="1"/>
  <c r="T73" i="1" s="1"/>
  <c r="T72" i="1"/>
  <c r="Q72" i="1"/>
  <c r="Q71" i="1"/>
  <c r="T70" i="1"/>
  <c r="Q70" i="1"/>
  <c r="Q69" i="1"/>
  <c r="E69" i="1"/>
  <c r="Q68" i="1"/>
  <c r="L21" i="3" s="1"/>
  <c r="O21" i="3" s="1"/>
  <c r="C59" i="1"/>
  <c r="E59" i="1" s="1"/>
  <c r="O56" i="1"/>
  <c r="Q56" i="1" s="1"/>
  <c r="C54" i="1"/>
  <c r="E54" i="1" s="1"/>
  <c r="C49" i="1"/>
  <c r="E49" i="1" s="1"/>
  <c r="C45" i="1"/>
  <c r="E45" i="1" s="1"/>
  <c r="O44" i="1"/>
  <c r="Q44" i="1" s="1"/>
  <c r="C36" i="1"/>
  <c r="C41" i="1" s="1"/>
  <c r="E41" i="1" s="1"/>
  <c r="Q34" i="1"/>
  <c r="C25" i="1"/>
  <c r="E25" i="1" s="1"/>
  <c r="O23" i="1"/>
  <c r="Q23" i="1" s="1"/>
  <c r="O14" i="1"/>
  <c r="Q14" i="1" s="1"/>
  <c r="C14" i="1"/>
  <c r="E14" i="1" s="1"/>
  <c r="T69" i="1" l="1"/>
  <c r="L22" i="3"/>
  <c r="O22" i="3" s="1"/>
  <c r="T71" i="1"/>
  <c r="L24" i="3"/>
  <c r="Q76" i="1"/>
  <c r="E36" i="1"/>
  <c r="T68" i="1"/>
  <c r="X70" i="1"/>
  <c r="T76" i="1" l="1"/>
  <c r="X68" i="1" s="1"/>
  <c r="X73" i="1" s="1"/>
  <c r="O37" i="3" s="1"/>
  <c r="O39" i="3" s="1"/>
  <c r="O24" i="3"/>
  <c r="O29" i="3" s="1"/>
  <c r="L29" i="3"/>
  <c r="X75" i="1" l="1"/>
  <c r="P33" i="3"/>
  <c r="P37" i="3" s="1"/>
  <c r="P39" i="3" s="1"/>
  <c r="O33" i="3"/>
  <c r="O36" i="3" s="1"/>
  <c r="O40" i="3" s="1"/>
  <c r="X72" i="1"/>
  <c r="X76" i="1" l="1"/>
  <c r="P36" i="3"/>
  <c r="P40" i="3" s="1"/>
</calcChain>
</file>

<file path=xl/sharedStrings.xml><?xml version="1.0" encoding="utf-8"?>
<sst xmlns="http://schemas.openxmlformats.org/spreadsheetml/2006/main" count="299" uniqueCount="252">
  <si>
    <t>BESTELLFORMULAR</t>
  </si>
  <si>
    <t xml:space="preserve">TARIF GÜLTIGKEIT VON 01/04/2024 BIS 31/03/2025    </t>
  </si>
  <si>
    <t>GEFÜLLTE MACARONS Ø4,5CM - SCHACHTEL MIT 32 MACARONS GLEICHER GESCHMACKSRICHTUNG</t>
  </si>
  <si>
    <t>GEFÜLLTE MACARONS Ø7,5CM - SCHACHTEL MIT 12 MACARONS DES GLEICHEN GESCHMACKS</t>
  </si>
  <si>
    <t>exkl. MwSt./Karton   -   d.h.  exkl. MwSt./Stück =</t>
  </si>
  <si>
    <t>HIMBEERE</t>
  </si>
  <si>
    <r>
      <rPr>
        <sz val="22"/>
        <color theme="0"/>
        <rFont val="Amasis MT Pro Black"/>
        <family val="1"/>
      </rPr>
      <t xml:space="preserve">DESSERT-MACARONS Ø7,5CM - </t>
    </r>
    <r>
      <rPr>
        <sz val="16"/>
        <color theme="0"/>
        <rFont val="Amasis MT Pro Black"/>
        <family val="1"/>
      </rPr>
      <t>SCHACHTEL MIT 12 DESSERT-MACARONS MIT DEM GLEICHEN GESCHMACK</t>
    </r>
  </si>
  <si>
    <t>SAUERKIRSCHE</t>
  </si>
  <si>
    <t>JOHANNISBEERE</t>
  </si>
  <si>
    <r>
      <rPr>
        <b/>
        <sz val="22"/>
        <color theme="0"/>
        <rFont val="Amasis MT Pro Black"/>
        <family val="1"/>
      </rPr>
      <t xml:space="preserve">MACARON-MUSCHELN Ø3,5CM - </t>
    </r>
    <r>
      <rPr>
        <b/>
        <sz val="16"/>
        <color theme="0"/>
        <rFont val="Amasis MT Pro Black"/>
        <family val="1"/>
      </rPr>
      <t>1000G SCHACHTEL MIT GLEICHFARBIGEN MUSCHELN (ca. 250 Stück)</t>
    </r>
  </si>
  <si>
    <t>MACARON-MUSCHELN Ø4,5CM - SCHACHTEL MIT 128 KISTEN DER GLEICHEN FARBE</t>
  </si>
  <si>
    <t>MACARON-MUSCHELN Ø7,5CM - SCHACHTEL MIT 24 KISTEN DER GLEICHEN FARBE</t>
  </si>
  <si>
    <t xml:space="preserve">MACARON-MUSCHELN Ø7,5CM </t>
  </si>
  <si>
    <t>HERABGESTUFTE MACARON-SCHALEN - 1000G SCHACHTEL MIT ZUFÄLLIGEN FARBEN</t>
  </si>
  <si>
    <t>GEFÜLLTE MACARONS Ø4,5CM - SCHACHTEL MIT 35 VERSCHIEDENEN MACARONS</t>
  </si>
  <si>
    <t>ZUSAMMENFASSUNG DER BESTELLUNG</t>
  </si>
  <si>
    <t>MENGE</t>
  </si>
  <si>
    <t>PREIS</t>
  </si>
  <si>
    <t xml:space="preserve">SUMME </t>
  </si>
  <si>
    <t>MINDESTBESTELLWERT</t>
  </si>
  <si>
    <t xml:space="preserve">CLASSIQUES
Gelbe Zitrone / Schwarze Schokolade / 
Himbeere / Pistazie / Vanille </t>
  </si>
  <si>
    <t xml:space="preserve">ORIGINAL
Grand Cru Zartbitterschokolade / Erdbeer-Basilikum / Himbeertee / Passionskaramell / 
Yuzu-Kokosnuss </t>
  </si>
  <si>
    <t xml:space="preserve">ALKOHOLE
Baileys / Champagner Johannisbeere / 
Cognac / Mojito / Pina colada </t>
  </si>
  <si>
    <t xml:space="preserve">SÜSS &amp; SALTZIG
Gänseleberpastete / Pfeffer / Roquefort / 
Lachs / Tapenade </t>
  </si>
  <si>
    <t xml:space="preserve">  MAC. MIT PERSONALISIERUNG</t>
  </si>
  <si>
    <t>BIC: SOLADES1MGL</t>
  </si>
  <si>
    <t>IBAN: DE 76 6835 1865 0108 3646 05</t>
  </si>
  <si>
    <t>BANK: Sparkasse Markgräflerland</t>
  </si>
  <si>
    <t>Unterm Grasweg 12</t>
  </si>
  <si>
    <t>D-79379 Muellheim</t>
  </si>
  <si>
    <t>Handelsregister Freiburg • Ust-IdNr.: DE295808828</t>
  </si>
  <si>
    <t xml:space="preserve">SCHACHTELN MIT GEFÜLLTEN MACARONS Ø4,5CM			
			</t>
  </si>
  <si>
    <t>SCHACHTELN MIT GEFÜLLTEN MACARONS Ø4,5CM</t>
  </si>
  <si>
    <t xml:space="preserve">SORTIERTEN SCHACHTELN MIT GEFÜLLTEN MACARONS Ø4,5CM </t>
  </si>
  <si>
    <t>SCHACHTELN MIT GEFÜLLTEN MACARONS Ø7,5CM</t>
  </si>
  <si>
    <t>SCHACHTELN DESSERT-MACARONS Ø7,5CM</t>
  </si>
  <si>
    <t>SCHACHTELN MACARON-SCHALEN Ø3,5CM</t>
  </si>
  <si>
    <t>SCHACHTELN MACARON-SCHALEN Ø4,5CM</t>
  </si>
  <si>
    <t>SCHACHTELN MACARON-SCHALEN Ø7,5CM</t>
  </si>
  <si>
    <t xml:space="preserve">  MACARONS MIT PERSONALISIERUNG</t>
  </si>
  <si>
    <t>RECHNUNG  N°:</t>
  </si>
  <si>
    <t>RECHNUNGSADRESSE :</t>
  </si>
  <si>
    <t>LIEFERADRESSE :</t>
  </si>
  <si>
    <t>Rechnungsdatum :</t>
  </si>
  <si>
    <t>Contact:</t>
  </si>
  <si>
    <t>Telefon :</t>
  </si>
  <si>
    <t xml:space="preserve">Contact : </t>
  </si>
  <si>
    <t>Leonard ROBIN</t>
  </si>
  <si>
    <t>0173 195 85 85</t>
  </si>
  <si>
    <t xml:space="preserve">GESAMTANZAHL DER MACARON-BOXEN :  </t>
  </si>
  <si>
    <t>MACARONS &amp; FEINKOST</t>
  </si>
  <si>
    <t xml:space="preserve">  SUMME ohne Mwst.</t>
  </si>
  <si>
    <t xml:space="preserve">  RABATT</t>
  </si>
  <si>
    <t xml:space="preserve">  TRANSPORT KOSTEN ohne Mwst.</t>
  </si>
  <si>
    <t xml:space="preserve">  BESTELLUNGSBETRAG (o.Mwst.)</t>
  </si>
  <si>
    <t xml:space="preserve">  Mwst. (7%)</t>
  </si>
  <si>
    <t xml:space="preserve">  Mwst. (19%)</t>
  </si>
  <si>
    <t xml:space="preserve">  SUMME Mwst.</t>
  </si>
  <si>
    <t xml:space="preserve">  BESTELLUNGSBETRAG (mit Mwst.)</t>
  </si>
  <si>
    <t>Macarons und Feinkost</t>
  </si>
  <si>
    <t>D-79379 MUELLHEIM</t>
  </si>
  <si>
    <t>Allemagne</t>
  </si>
  <si>
    <t>Expéditeur / Absender</t>
  </si>
  <si>
    <t>Adresse de Livraison / Lieferadresse</t>
  </si>
  <si>
    <t>BON DE LIVRAISON / LIEFERSCHEIN</t>
  </si>
  <si>
    <t>Tel: + 49 173 195 85 85</t>
  </si>
  <si>
    <t>Tel :</t>
  </si>
  <si>
    <t>Article #</t>
  </si>
  <si>
    <t>Designation / Bezeichnung</t>
  </si>
  <si>
    <t>DE295808828</t>
  </si>
  <si>
    <t xml:space="preserve">  Numéro</t>
  </si>
  <si>
    <t xml:space="preserve">  Date</t>
  </si>
  <si>
    <t xml:space="preserve">  Code Client</t>
  </si>
  <si>
    <t xml:space="preserve">  N° de TVA</t>
  </si>
  <si>
    <t>Bezeichnung</t>
  </si>
  <si>
    <t>Qté / Menge</t>
  </si>
  <si>
    <t>Détail du contenu / Inhlatsdetail</t>
  </si>
  <si>
    <t>MAC. CLASS</t>
  </si>
  <si>
    <t>MAC. AUTRE</t>
  </si>
  <si>
    <t>GROS MAC.</t>
  </si>
  <si>
    <t xml:space="preserve"> Bezeichnung</t>
  </si>
  <si>
    <t xml:space="preserve"> Designation</t>
  </si>
  <si>
    <t>Poids Net (Kg)</t>
  </si>
  <si>
    <t>Gewicht Netto (Kg)</t>
  </si>
  <si>
    <t>Poids Brut (Kg)</t>
  </si>
  <si>
    <t>Gewicht Brutto (Kg)</t>
  </si>
  <si>
    <t xml:space="preserve"># colis </t>
  </si>
  <si>
    <t># Kartons</t>
  </si>
  <si>
    <t>Kg / colis</t>
  </si>
  <si>
    <t>Kg / Karton</t>
  </si>
  <si>
    <t>(*) Versandkostenfrei ab 3.500€ Bestellwert (ohne Mwst.)</t>
  </si>
  <si>
    <t>(**) Rabatt: 7,5% ab 6.000€ Bestellwert (ohne Mwst.)</t>
  </si>
  <si>
    <t xml:space="preserve"> GESAMTANZAHL DER SCHACHTELN MIT GEFÜLLTEN MACARONS Ø4,5CM</t>
  </si>
  <si>
    <t xml:space="preserve"> GESAMTANZAHL DER SORTIERTEN SCHACHTELN MIT GEFÜLLTEN MACARONS Ø4,5CM </t>
  </si>
  <si>
    <t xml:space="preserve"> GESAMTANZAHL DER SCHACHTELN MIT GEFÜLLTEN MACARONS Ø7,5CM</t>
  </si>
  <si>
    <t xml:space="preserve"> GESAMTANZAHL DER SCHACHTELN DESSERT-MACARONS Ø7,5CM</t>
  </si>
  <si>
    <t xml:space="preserve"> GESAMTANZAHL DER SCHACHTELN MACARON-SCHALEN Ø3,5CM</t>
  </si>
  <si>
    <t xml:space="preserve"> GESAMTANZAHL DER SCHACHTELN MACARON-SCHALEN Ø4,5CM</t>
  </si>
  <si>
    <t xml:space="preserve"> GESAMTANZAHL DER SCHACHTELN MACARON-SCHALEN Ø7,5CM</t>
  </si>
  <si>
    <t xml:space="preserve"> SUMME ohne Mwst.</t>
  </si>
  <si>
    <r>
      <t xml:space="preserve"> RABATT </t>
    </r>
    <r>
      <rPr>
        <b/>
        <sz val="12"/>
        <color theme="1"/>
        <rFont val="EB Garamond"/>
      </rPr>
      <t>(**)</t>
    </r>
  </si>
  <si>
    <r>
      <t xml:space="preserve"> TRANSPORT KOSTEN ohne Mwst.</t>
    </r>
    <r>
      <rPr>
        <b/>
        <sz val="12"/>
        <color theme="1"/>
        <rFont val="EB Garamond"/>
      </rPr>
      <t xml:space="preserve"> (*)</t>
    </r>
  </si>
  <si>
    <t xml:space="preserve"> GESAMMT BESTELLUNGSBETRAG (o.Mwst.)</t>
  </si>
  <si>
    <t xml:space="preserve"> Mwst. (7%)</t>
  </si>
  <si>
    <t xml:space="preserve"> Mwst. (19%)</t>
  </si>
  <si>
    <t xml:space="preserve"> SUMME Mwst.</t>
  </si>
  <si>
    <t xml:space="preserve"> KLASSICHE GESCHMÄCKER :</t>
  </si>
  <si>
    <t xml:space="preserve"> APRIKOSE</t>
  </si>
  <si>
    <t xml:space="preserve"> ANANAS</t>
  </si>
  <si>
    <t xml:space="preserve"> BANANE</t>
  </si>
  <si>
    <t xml:space="preserve"> CAFE</t>
  </si>
  <si>
    <t xml:space="preserve"> KARAMELL</t>
  </si>
  <si>
    <t xml:space="preserve"> SCHWARZE JOHANNISBEERE</t>
  </si>
  <si>
    <t xml:space="preserve"> MILCHSCHOKOLADE</t>
  </si>
  <si>
    <t xml:space="preserve"> WEISE SCHOKOLADE</t>
  </si>
  <si>
    <t xml:space="preserve"> ZARTBITTERSCHOKOLADE</t>
  </si>
  <si>
    <t xml:space="preserve"> ZITRONE</t>
  </si>
  <si>
    <t xml:space="preserve"> LIMONE</t>
  </si>
  <si>
    <t xml:space="preserve"> FEIGE</t>
  </si>
  <si>
    <t xml:space="preserve"> ERDBEERE</t>
  </si>
  <si>
    <t>Contact :</t>
  </si>
  <si>
    <t>www.macaron-store.com</t>
  </si>
  <si>
    <t xml:space="preserve"> MANDARINE</t>
  </si>
  <si>
    <t xml:space="preserve"> MANGO</t>
  </si>
  <si>
    <t xml:space="preserve"> KASTANIE</t>
  </si>
  <si>
    <t xml:space="preserve"> MINZE</t>
  </si>
  <si>
    <t xml:space="preserve"> MAULBEERE</t>
  </si>
  <si>
    <t xml:space="preserve"> HEIDELBEERE</t>
  </si>
  <si>
    <t xml:space="preserve"> HASELNUSS</t>
  </si>
  <si>
    <t xml:space="preserve"> KOKOSNUSS</t>
  </si>
  <si>
    <t xml:space="preserve"> ORANGE</t>
  </si>
  <si>
    <t xml:space="preserve"> GRAPEFRUIT</t>
  </si>
  <si>
    <t xml:space="preserve"> PASSIONFRÜCHT</t>
  </si>
  <si>
    <t xml:space="preserve"> WEINREBE PFIRSICH</t>
  </si>
  <si>
    <t xml:space="preserve"> PISTAZIE</t>
  </si>
  <si>
    <t xml:space="preserve"> BIRNE</t>
  </si>
  <si>
    <t xml:space="preserve"> GRÜNER APFEL</t>
  </si>
  <si>
    <t xml:space="preserve"> VANILLE</t>
  </si>
  <si>
    <t xml:space="preserve"> ORIGINAL GESCHMÄCKER :</t>
  </si>
  <si>
    <t xml:space="preserve"> ABRICOSE - MANDEL</t>
  </si>
  <si>
    <t xml:space="preserve"> A.C.E ORANGE KAROTTE CITRONE</t>
  </si>
  <si>
    <t xml:space="preserve"> BERGAMOTE - PFEFFERMINZE</t>
  </si>
  <si>
    <t xml:space="preserve"> CAFE - SESAME</t>
  </si>
  <si>
    <t xml:space="preserve"> TONKABOHNE - KARAMELL</t>
  </si>
  <si>
    <t xml:space="preserve"> ERDNUSS - VOLLMILCHSCHOKOLADE</t>
  </si>
  <si>
    <t xml:space="preserve"> GRAND CRU DUNKLE SCHOKOLADE</t>
  </si>
  <si>
    <t xml:space="preserve"> VIOLETTE - FEIGE</t>
  </si>
  <si>
    <t xml:space="preserve"> ERDBEERE MIT 5 GEWÜRZEN</t>
  </si>
  <si>
    <t xml:space="preserve"> ERDBEER - BASILIKUM</t>
  </si>
  <si>
    <t xml:space="preserve"> HIMBEERE - EARL GREY</t>
  </si>
  <si>
    <t xml:space="preserve"> OLIVENÖL - LIMETTENSCHALE</t>
  </si>
  <si>
    <t xml:space="preserve"> JOHANNISBEER - LITSCHI</t>
  </si>
  <si>
    <t xml:space="preserve"> INGWER - MANGO</t>
  </si>
  <si>
    <t xml:space="preserve"> SCHOKOLADE - MINZE</t>
  </si>
  <si>
    <t xml:space="preserve"> ZITRONENGRAS - MIRABELLE</t>
  </si>
  <si>
    <t xml:space="preserve"> GRAPEFRUITMOHN</t>
  </si>
  <si>
    <t xml:space="preserve"> PASSIONFRUCHT - KARAMELL</t>
  </si>
  <si>
    <t xml:space="preserve"> PISTAZIEN - ORANGENBLÜTE</t>
  </si>
  <si>
    <t xml:space="preserve"> ROSA WEINPFIRSICH</t>
  </si>
  <si>
    <t xml:space="preserve"> KARTOMOM - PEAR</t>
  </si>
  <si>
    <t xml:space="preserve"> GRÜNER APFEL - HIMBEERE</t>
  </si>
  <si>
    <t xml:space="preserve"> ANANAS - PRALINE</t>
  </si>
  <si>
    <t xml:space="preserve"> YUZU - KOKOSNUSS</t>
  </si>
  <si>
    <t xml:space="preserve"> REGLISSE BONBON</t>
  </si>
  <si>
    <t xml:space="preserve"> SPECULOS</t>
  </si>
  <si>
    <t xml:space="preserve"> NOUGAT</t>
  </si>
  <si>
    <t xml:space="preserve"> NUSS-NOUGAT CREME</t>
  </si>
  <si>
    <t xml:space="preserve"> COLA</t>
  </si>
  <si>
    <t xml:space="preserve"> ERBEERE BONBON</t>
  </si>
  <si>
    <t xml:space="preserve"> SAURE SÜSSSIGKEITEN</t>
  </si>
  <si>
    <t xml:space="preserve"> BONBON - KARAMELL</t>
  </si>
  <si>
    <t xml:space="preserve"> MOJITO</t>
  </si>
  <si>
    <t xml:space="preserve"> PINA COLADA</t>
  </si>
  <si>
    <t xml:space="preserve"> PUNCH</t>
  </si>
  <si>
    <t xml:space="preserve"> SANGRIA</t>
  </si>
  <si>
    <t xml:space="preserve"> COINTREAU</t>
  </si>
  <si>
    <t xml:space="preserve"> COGNAC</t>
  </si>
  <si>
    <t xml:space="preserve"> CALVADOS</t>
  </si>
  <si>
    <t xml:space="preserve"> BAILEYS</t>
  </si>
  <si>
    <t xml:space="preserve"> ALKOHOLE GESCHMÄCKER</t>
  </si>
  <si>
    <t xml:space="preserve"> COCKTAIL-GESCHMACKSRICHTUNGEN</t>
  </si>
  <si>
    <t xml:space="preserve"> KINDHEIT GESCHMÄCKER</t>
  </si>
  <si>
    <t xml:space="preserve"> GEBÄCK GESCHMÄCKER</t>
  </si>
  <si>
    <t xml:space="preserve"> SÜSSE UND HERZHAFTE AROMEN </t>
  </si>
  <si>
    <t xml:space="preserve"> FESTLICHE AROMEN</t>
  </si>
  <si>
    <t xml:space="preserve"> GERÖSTETE MANDELN</t>
  </si>
  <si>
    <t xml:space="preserve"> HERZFORM HIMBEERE</t>
  </si>
  <si>
    <t xml:space="preserve"> PRICKELNDE PRALINEN - SCHOKOLADE</t>
  </si>
  <si>
    <t xml:space="preserve"> WALDERDBEERMOHN</t>
  </si>
  <si>
    <t xml:space="preserve"> SCHOKOLADENHERZ</t>
  </si>
  <si>
    <t xml:space="preserve"> WEISSER KÄSE ZITRONENSCHALE</t>
  </si>
  <si>
    <t xml:space="preserve"> MANGO KÜRBIS</t>
  </si>
  <si>
    <t xml:space="preserve"> CHAMPAGNER JOHANNISBEERE</t>
  </si>
  <si>
    <t xml:space="preserve"> TAPENADE</t>
  </si>
  <si>
    <t xml:space="preserve"> TRÜFFEL</t>
  </si>
  <si>
    <t xml:space="preserve"> ROQUEFORT</t>
  </si>
  <si>
    <t xml:space="preserve"> RÄUCHERLACHS</t>
  </si>
  <si>
    <t xml:space="preserve"> GUACAMOLE</t>
  </si>
  <si>
    <t xml:space="preserve"> PFEFFER</t>
  </si>
  <si>
    <t xml:space="preserve"> STEINPILZE</t>
  </si>
  <si>
    <t xml:space="preserve"> FOIE GRAS</t>
  </si>
  <si>
    <t xml:space="preserve"> RUM BABA</t>
  </si>
  <si>
    <t xml:space="preserve"> KÄSEKUCHEN</t>
  </si>
  <si>
    <t xml:space="preserve"> APFEL  CRUMBLE</t>
  </si>
  <si>
    <t xml:space="preserve"> HIMBEERE</t>
  </si>
  <si>
    <t xml:space="preserve"> SCHOKOLADENMOLLOW</t>
  </si>
  <si>
    <t xml:space="preserve"> ZITRONEN-TARTE</t>
  </si>
  <si>
    <t xml:space="preserve"> ERDBEER-TARTE</t>
  </si>
  <si>
    <t xml:space="preserve"> TIRAMISU</t>
  </si>
  <si>
    <t xml:space="preserve"> GEFÜLLTE MACARONS Ø4,5CM 
				</t>
  </si>
  <si>
    <t xml:space="preserve"> GEFÜLLTE MACARONS Ø7,5CM  </t>
  </si>
  <si>
    <t xml:space="preserve"> BITTERSCHOKOLADE</t>
  </si>
  <si>
    <t xml:space="preserve"> DESSERT MACARONS Ø7,5CM</t>
  </si>
  <si>
    <t xml:space="preserve"> 3 SCHOKOLADE</t>
  </si>
  <si>
    <t xml:space="preserve"> 100% ERDBEERE</t>
  </si>
  <si>
    <t xml:space="preserve"> PRALINIERTE SCHOKOLADE</t>
  </si>
  <si>
    <t xml:space="preserve"> HIMBEERE ZITRONE</t>
  </si>
  <si>
    <t xml:space="preserve"> SAURKIRSCH-PISTAZIE</t>
  </si>
  <si>
    <t xml:space="preserve"> VANILLE EXOTISCHE FRÜCHTE</t>
  </si>
  <si>
    <t xml:space="preserve"> MANDARINEN-TONKABOHNE</t>
  </si>
  <si>
    <t xml:space="preserve"> KOKOSNUSS-LIME</t>
  </si>
  <si>
    <t xml:space="preserve"> SCHOKOLADEN-KAFFEE</t>
  </si>
  <si>
    <t xml:space="preserve"> CHAMPAGNER ROTE FRÜCHTE</t>
  </si>
  <si>
    <t xml:space="preserve"> ERDNUSS-KARAMELL</t>
  </si>
  <si>
    <t xml:space="preserve"> APRIKOSEN-ORANGENBLÜTE</t>
  </si>
  <si>
    <t xml:space="preserve"> MUSCHELN Ø3,5CM</t>
  </si>
  <si>
    <t xml:space="preserve"> WEISSE "VANILLE"</t>
  </si>
  <si>
    <t xml:space="preserve"> GELB "ZITRONE"</t>
  </si>
  <si>
    <t xml:space="preserve"> ORANGE "APRIKOSE"</t>
  </si>
  <si>
    <t xml:space="preserve"> ROSA "HIMBEERE"</t>
  </si>
  <si>
    <t xml:space="preserve"> LILA "FEIGE"</t>
  </si>
  <si>
    <t xml:space="preserve"> GRÜN "PISTAZIE"</t>
  </si>
  <si>
    <t xml:space="preserve"> MACARON-MUSCHELN Ø4,5CM </t>
  </si>
  <si>
    <t xml:space="preserve"> GELB "PASSION"</t>
  </si>
  <si>
    <t xml:space="preserve"> ORANGE "MANDARINE"</t>
  </si>
  <si>
    <t xml:space="preserve"> BRAUN "CAFE"</t>
  </si>
  <si>
    <t xml:space="preserve"> BRAUN "KARAMELL"</t>
  </si>
  <si>
    <t xml:space="preserve"> BRAUN "HASELNUSS"</t>
  </si>
  <si>
    <t xml:space="preserve"> PINK "ERDEEBRE"</t>
  </si>
  <si>
    <t xml:space="preserve"> LILA "SCHWARZE JOHANNISBEERE"</t>
  </si>
  <si>
    <t xml:space="preserve"> BLAU "HEIDELBEERE"</t>
  </si>
  <si>
    <t xml:space="preserve"> SCHWARZE "MAULBEERE"</t>
  </si>
  <si>
    <t xml:space="preserve"> GRÜN "MINT"</t>
  </si>
  <si>
    <t xml:space="preserve"> HERZFORM - ROSA "HIMBEERE"</t>
  </si>
  <si>
    <t xml:space="preserve"> HERZFORM -  "DUNKLE SCHOKOLADE"</t>
  </si>
  <si>
    <t xml:space="preserve"> WEISSE BLUME "VANILLE"</t>
  </si>
  <si>
    <t xml:space="preserve"> GELBE BLUME "ZITRONENGELB"</t>
  </si>
  <si>
    <t xml:space="preserve"> BESTELLUNGSBETRAG (mit Mwst.) =  </t>
  </si>
  <si>
    <t xml:space="preserve">GESAMTANZAHL DER MACARON-BOXEN =  </t>
  </si>
  <si>
    <t>(*) Lieferdatum : die Lieferung erfolgt in der Regel  7 bis 10 Tage nach begleichen der Rechnung.</t>
  </si>
  <si>
    <t>Zahlungsbedingungen:  die Lieferung erfolgt per Vorkasse.</t>
  </si>
  <si>
    <t>Voraussichtliches Lieferdatum (*)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</si>
</sst>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3" formatCode="_-* #,##0.00_-;\-* #,##0.00_-;_-* &quot;-&quot;??_-;_-@_-"/>
    <numFmt numFmtId="164" formatCode="_-* #,##0_-;\-* #,##0_-;_-* &quot;-&quot;??_-;_-@"/>
    <numFmt numFmtId="165" formatCode="_-* #,##0\ [$€-40C]_-;\-* #,##0\ [$€-40C]_-;_-* &quot;-&quot;??\ [$€-40C]_-;_-@"/>
    <numFmt numFmtId="166" formatCode="_-* #,##0.00_-;\-* #,##0.00_-;_-* &quot;-&quot;??_-;_-@"/>
    <numFmt numFmtId="167" formatCode="_-* #,##0.00\ &quot;€&quot;_-;\-* #,##0.00\ &quot;€&quot;_-;_-* &quot;-&quot;??\ &quot;€&quot;_-;_-@"/>
    <numFmt numFmtId="168" formatCode="#,##0.00\ &quot;€&quot;"/>
    <numFmt numFmtId="169" formatCode="_-* #,##0.00\ _€_-;\-* #,##0.00\ _€_-;_-* &quot;-&quot;??\ _€_-;_-@"/>
    <numFmt numFmtId="171" formatCode="_-* #,##0_-;\-* #,##0_-;_-* &quot;-&quot;??_-;_-@_-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36"/>
      <color rgb="FFBF9000"/>
      <name val="Amasis MT Pro Black"/>
      <family val="1"/>
    </font>
    <font>
      <b/>
      <sz val="20"/>
      <color rgb="FFBF9000"/>
      <name val="Amasis MT Pro Black"/>
      <family val="1"/>
    </font>
    <font>
      <b/>
      <sz val="20"/>
      <color theme="0"/>
      <name val="Amasis MT Pro Black"/>
      <family val="1"/>
    </font>
    <font>
      <sz val="22"/>
      <color theme="0"/>
      <name val="Amasis MT Pro Black"/>
      <family val="1"/>
    </font>
    <font>
      <b/>
      <sz val="11"/>
      <color theme="1"/>
      <name val="Calibri"/>
      <family val="2"/>
    </font>
    <font>
      <b/>
      <sz val="11"/>
      <color rgb="FFFF33CC"/>
      <name val="Calibri"/>
      <family val="2"/>
    </font>
    <font>
      <sz val="11"/>
      <color theme="1"/>
      <name val="EB Garamond"/>
    </font>
    <font>
      <sz val="11"/>
      <name val="Calibri"/>
      <family val="2"/>
    </font>
    <font>
      <b/>
      <sz val="22"/>
      <color theme="0"/>
      <name val="Amasis MT Pro Black"/>
      <family val="1"/>
    </font>
    <font>
      <sz val="11"/>
      <color rgb="FFFF33CC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2"/>
      <color theme="0"/>
      <name val="Amasis MT Pro Black"/>
      <family val="1"/>
    </font>
    <font>
      <sz val="14"/>
      <color theme="0"/>
      <name val="Amasis MT Pro Black"/>
      <family val="1"/>
    </font>
    <font>
      <b/>
      <sz val="11"/>
      <color theme="1"/>
      <name val="EB Garamond"/>
    </font>
    <font>
      <sz val="16"/>
      <color theme="0"/>
      <name val="Amasis MT Pro Black"/>
      <family val="1"/>
    </font>
    <font>
      <b/>
      <sz val="16"/>
      <color theme="0"/>
      <name val="Amasis MT Pro Black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Times New Roman"/>
      <family val="1"/>
    </font>
    <font>
      <sz val="10"/>
      <color theme="0"/>
      <name val="Amasis MT Pro Black"/>
      <family val="1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16"/>
      <color theme="1"/>
      <name val="EB Garamond"/>
    </font>
    <font>
      <b/>
      <sz val="12"/>
      <color theme="1"/>
      <name val="EB Garamond"/>
    </font>
    <font>
      <u/>
      <sz val="11"/>
      <color theme="10"/>
      <name val="EB Garamond"/>
    </font>
    <font>
      <b/>
      <i/>
      <u/>
      <sz val="14"/>
      <color rgb="FFC00000"/>
      <name val="EB Garamond"/>
    </font>
    <font>
      <b/>
      <sz val="11"/>
      <color rgb="FFFF33CC"/>
      <name val="EB Garamond"/>
    </font>
    <font>
      <sz val="11"/>
      <name val="EB Garamond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9000"/>
        <bgColor rgb="FFBF9000"/>
      </patternFill>
    </fill>
    <fill>
      <patternFill patternType="solid">
        <fgColor rgb="FFFF9900"/>
        <bgColor rgb="FFFF9900"/>
      </patternFill>
    </fill>
    <fill>
      <patternFill patternType="solid">
        <fgColor rgb="FFFEF2CB"/>
        <bgColor rgb="FFFEF2CB"/>
      </patternFill>
    </fill>
    <fill>
      <patternFill patternType="solid">
        <fgColor rgb="FFFFD965"/>
        <bgColor rgb="FFFFD965"/>
      </patternFill>
    </fill>
    <fill>
      <patternFill patternType="solid">
        <fgColor rgb="FF7030A0"/>
        <bgColor rgb="FF7030A0"/>
      </patternFill>
    </fill>
    <fill>
      <patternFill patternType="solid">
        <fgColor rgb="FFCC99FF"/>
        <bgColor rgb="FFCC99FF"/>
      </patternFill>
    </fill>
    <fill>
      <patternFill patternType="solid">
        <fgColor rgb="FF25289B"/>
        <bgColor rgb="FF25289B"/>
      </patternFill>
    </fill>
    <fill>
      <patternFill patternType="solid">
        <fgColor rgb="FF8EAADB"/>
        <bgColor rgb="FF8EAADB"/>
      </patternFill>
    </fill>
    <fill>
      <patternFill patternType="solid">
        <fgColor rgb="FF1A961A"/>
        <bgColor rgb="FF1A961A"/>
      </patternFill>
    </fill>
    <fill>
      <patternFill patternType="solid">
        <fgColor rgb="FFC55A11"/>
        <bgColor rgb="FFC55A11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theme="9"/>
      </patternFill>
    </fill>
    <fill>
      <patternFill patternType="solid">
        <fgColor theme="7" tint="0.79998168889431442"/>
        <bgColor indexed="64"/>
      </patternFill>
    </fill>
  </fills>
  <borders count="126">
    <border>
      <left/>
      <right/>
      <top/>
      <bottom/>
      <diagonal/>
    </border>
    <border>
      <left/>
      <right/>
      <top/>
      <bottom/>
      <diagonal/>
    </border>
    <border>
      <left style="thick">
        <color rgb="FFBF9000"/>
      </left>
      <right/>
      <top style="thick">
        <color rgb="FFBF9000"/>
      </top>
      <bottom/>
      <diagonal/>
    </border>
    <border>
      <left/>
      <right/>
      <top style="thick">
        <color rgb="FFBF9000"/>
      </top>
      <bottom/>
      <diagonal/>
    </border>
    <border>
      <left/>
      <right style="thick">
        <color rgb="FFBF9000"/>
      </right>
      <top style="thick">
        <color rgb="FFBF9000"/>
      </top>
      <bottom/>
      <diagonal/>
    </border>
    <border>
      <left style="thick">
        <color rgb="FFBF9000"/>
      </left>
      <right/>
      <top/>
      <bottom/>
      <diagonal/>
    </border>
    <border>
      <left/>
      <right style="thick">
        <color rgb="FFBF9000"/>
      </right>
      <top/>
      <bottom/>
      <diagonal/>
    </border>
    <border>
      <left style="thick">
        <color rgb="FFBF9000"/>
      </left>
      <right/>
      <top/>
      <bottom style="thick">
        <color rgb="FFBF9000"/>
      </bottom>
      <diagonal/>
    </border>
    <border>
      <left/>
      <right/>
      <top/>
      <bottom style="thick">
        <color rgb="FFBF9000"/>
      </bottom>
      <diagonal/>
    </border>
    <border>
      <left/>
      <right style="thick">
        <color rgb="FFBF9000"/>
      </right>
      <top/>
      <bottom style="thick">
        <color rgb="FFBF9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tted">
        <color theme="0"/>
      </right>
      <top style="medium">
        <color rgb="FF000000"/>
      </top>
      <bottom style="medium">
        <color rgb="FF000000"/>
      </bottom>
      <diagonal/>
    </border>
    <border>
      <left style="dotted">
        <color theme="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dotted">
        <color theme="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theme="1"/>
      </top>
      <bottom style="medium">
        <color rgb="FF000000"/>
      </bottom>
      <diagonal/>
    </border>
    <border>
      <left/>
      <right/>
      <top style="thin">
        <color theme="1"/>
      </top>
      <bottom style="medium">
        <color rgb="FF000000"/>
      </bottom>
      <diagonal/>
    </border>
    <border>
      <left/>
      <right style="thin">
        <color rgb="FF000000"/>
      </right>
      <top style="thin">
        <color theme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theme="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dotted">
        <color theme="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/>
    <xf numFmtId="0" fontId="2" fillId="0" borderId="1"/>
    <xf numFmtId="0" fontId="26" fillId="0" borderId="1" applyNumberFormat="0" applyFill="0" applyBorder="0" applyAlignment="0" applyProtection="0"/>
    <xf numFmtId="43" fontId="31" fillId="0" borderId="0" applyFont="0" applyFill="0" applyBorder="0" applyAlignment="0" applyProtection="0"/>
  </cellStyleXfs>
  <cellXfs count="360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0" fontId="10" fillId="2" borderId="41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2" borderId="47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8" fontId="3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3" fillId="10" borderId="50" xfId="0" applyFont="1" applyFill="1" applyBorder="1" applyAlignment="1">
      <alignment vertical="center"/>
    </xf>
    <xf numFmtId="0" fontId="3" fillId="10" borderId="51" xfId="0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10" fillId="2" borderId="53" xfId="0" applyFont="1" applyFill="1" applyBorder="1" applyAlignment="1">
      <alignment vertical="center"/>
    </xf>
    <xf numFmtId="0" fontId="3" fillId="10" borderId="54" xfId="0" applyFont="1" applyFill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2" xfId="0" applyFont="1" applyBorder="1" applyAlignment="1">
      <alignment horizontal="left" vertical="center"/>
    </xf>
    <xf numFmtId="0" fontId="10" fillId="0" borderId="55" xfId="0" applyFont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horizontal="center" vertical="center" textRotation="45"/>
    </xf>
    <xf numFmtId="0" fontId="6" fillId="11" borderId="1" xfId="0" applyFont="1" applyFill="1" applyBorder="1" applyAlignment="1">
      <alignment vertical="center"/>
    </xf>
    <xf numFmtId="0" fontId="7" fillId="12" borderId="1" xfId="0" applyFont="1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 textRotation="45"/>
    </xf>
    <xf numFmtId="0" fontId="17" fillId="12" borderId="1" xfId="0" applyFont="1" applyFill="1" applyBorder="1" applyAlignment="1">
      <alignment vertical="center"/>
    </xf>
    <xf numFmtId="165" fontId="17" fillId="12" borderId="1" xfId="0" applyNumberFormat="1" applyFont="1" applyFill="1" applyBorder="1" applyAlignment="1">
      <alignment vertical="center"/>
    </xf>
    <xf numFmtId="0" fontId="14" fillId="12" borderId="62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8" fontId="10" fillId="0" borderId="64" xfId="0" applyNumberFormat="1" applyFont="1" applyBorder="1" applyAlignment="1">
      <alignment vertical="center"/>
    </xf>
    <xf numFmtId="167" fontId="10" fillId="2" borderId="65" xfId="0" applyNumberFormat="1" applyFont="1" applyFill="1" applyBorder="1" applyAlignment="1">
      <alignment vertical="center"/>
    </xf>
    <xf numFmtId="0" fontId="10" fillId="14" borderId="1" xfId="0" applyFont="1" applyFill="1" applyBorder="1" applyAlignment="1">
      <alignment vertical="center"/>
    </xf>
    <xf numFmtId="167" fontId="10" fillId="0" borderId="21" xfId="0" applyNumberFormat="1" applyFont="1" applyBorder="1" applyAlignment="1">
      <alignment vertical="center"/>
    </xf>
    <xf numFmtId="168" fontId="10" fillId="0" borderId="27" xfId="0" applyNumberFormat="1" applyFont="1" applyBorder="1" applyAlignment="1">
      <alignment vertical="center"/>
    </xf>
    <xf numFmtId="167" fontId="10" fillId="0" borderId="30" xfId="0" applyNumberFormat="1" applyFont="1" applyBorder="1" applyAlignment="1">
      <alignment vertical="center"/>
    </xf>
    <xf numFmtId="0" fontId="10" fillId="13" borderId="1" xfId="0" applyFont="1" applyFill="1" applyBorder="1" applyAlignment="1">
      <alignment vertical="center"/>
    </xf>
    <xf numFmtId="167" fontId="10" fillId="2" borderId="69" xfId="0" applyNumberFormat="1" applyFont="1" applyFill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168" fontId="10" fillId="0" borderId="33" xfId="0" applyNumberFormat="1" applyFont="1" applyBorder="1" applyAlignment="1">
      <alignment vertical="center"/>
    </xf>
    <xf numFmtId="167" fontId="10" fillId="2" borderId="74" xfId="0" applyNumberFormat="1" applyFont="1" applyFill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167" fontId="10" fillId="0" borderId="37" xfId="0" applyNumberFormat="1" applyFont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167" fontId="18" fillId="0" borderId="75" xfId="0" applyNumberFormat="1" applyFont="1" applyBorder="1" applyAlignment="1">
      <alignment vertical="center"/>
    </xf>
    <xf numFmtId="167" fontId="3" fillId="2" borderId="1" xfId="0" applyNumberFormat="1" applyFont="1" applyFill="1" applyBorder="1" applyAlignment="1">
      <alignment vertical="center"/>
    </xf>
    <xf numFmtId="169" fontId="3" fillId="2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" fillId="0" borderId="86" xfId="2" applyBorder="1" applyAlignment="1">
      <alignment vertical="center"/>
    </xf>
    <xf numFmtId="0" fontId="2" fillId="0" borderId="87" xfId="2" applyBorder="1" applyAlignment="1">
      <alignment vertical="center"/>
    </xf>
    <xf numFmtId="0" fontId="2" fillId="0" borderId="88" xfId="2" applyBorder="1" applyAlignment="1">
      <alignment vertical="center"/>
    </xf>
    <xf numFmtId="0" fontId="2" fillId="0" borderId="1" xfId="2" applyAlignment="1">
      <alignment vertical="center"/>
    </xf>
    <xf numFmtId="0" fontId="2" fillId="0" borderId="89" xfId="2" applyBorder="1" applyAlignment="1">
      <alignment vertical="center"/>
    </xf>
    <xf numFmtId="0" fontId="21" fillId="17" borderId="1" xfId="2" applyFont="1" applyFill="1" applyAlignment="1">
      <alignment horizontal="center" vertical="center" wrapText="1"/>
    </xf>
    <xf numFmtId="0" fontId="2" fillId="0" borderId="90" xfId="2" applyBorder="1" applyAlignment="1">
      <alignment vertical="center"/>
    </xf>
    <xf numFmtId="0" fontId="21" fillId="0" borderId="1" xfId="2" applyFont="1" applyAlignment="1">
      <alignment horizontal="center" vertical="center" wrapText="1"/>
    </xf>
    <xf numFmtId="0" fontId="22" fillId="0" borderId="1" xfId="2" applyFont="1" applyAlignment="1">
      <alignment vertical="center"/>
    </xf>
    <xf numFmtId="168" fontId="2" fillId="0" borderId="1" xfId="2" applyNumberFormat="1" applyAlignment="1">
      <alignment vertical="center"/>
    </xf>
    <xf numFmtId="0" fontId="24" fillId="0" borderId="89" xfId="2" applyFont="1" applyBorder="1" applyAlignment="1">
      <alignment vertical="center"/>
    </xf>
    <xf numFmtId="0" fontId="24" fillId="0" borderId="1" xfId="2" applyFont="1" applyAlignment="1">
      <alignment vertical="center"/>
    </xf>
    <xf numFmtId="0" fontId="24" fillId="0" borderId="90" xfId="2" applyFont="1" applyBorder="1" applyAlignment="1">
      <alignment vertical="center"/>
    </xf>
    <xf numFmtId="0" fontId="25" fillId="0" borderId="89" xfId="2" applyFont="1" applyBorder="1" applyAlignment="1">
      <alignment vertical="center"/>
    </xf>
    <xf numFmtId="0" fontId="25" fillId="0" borderId="90" xfId="2" applyFont="1" applyBorder="1" applyAlignment="1">
      <alignment vertical="center"/>
    </xf>
    <xf numFmtId="0" fontId="25" fillId="0" borderId="1" xfId="2" applyFont="1" applyAlignment="1">
      <alignment vertical="center"/>
    </xf>
    <xf numFmtId="0" fontId="2" fillId="0" borderId="91" xfId="2" applyBorder="1" applyAlignment="1">
      <alignment vertical="center"/>
    </xf>
    <xf numFmtId="0" fontId="2" fillId="0" borderId="92" xfId="2" applyBorder="1" applyAlignment="1">
      <alignment vertical="center"/>
    </xf>
    <xf numFmtId="0" fontId="2" fillId="0" borderId="93" xfId="2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6" fillId="1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0" fillId="0" borderId="5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80" xfId="2" applyBorder="1" applyAlignment="1">
      <alignment vertical="center"/>
    </xf>
    <xf numFmtId="0" fontId="10" fillId="0" borderId="77" xfId="0" applyFont="1" applyBorder="1" applyAlignment="1">
      <alignment horizontal="left" vertical="center"/>
    </xf>
    <xf numFmtId="0" fontId="18" fillId="2" borderId="78" xfId="0" applyFont="1" applyFill="1" applyBorder="1" applyAlignment="1">
      <alignment horizontal="left" vertical="center"/>
    </xf>
    <xf numFmtId="167" fontId="18" fillId="0" borderId="81" xfId="0" applyNumberFormat="1" applyFont="1" applyBorder="1" applyAlignment="1">
      <alignment vertical="center"/>
    </xf>
    <xf numFmtId="0" fontId="2" fillId="0" borderId="94" xfId="2" applyBorder="1" applyAlignment="1">
      <alignment vertical="center"/>
    </xf>
    <xf numFmtId="0" fontId="3" fillId="0" borderId="1" xfId="0" applyFont="1" applyBorder="1" applyAlignment="1">
      <alignment vertical="center"/>
    </xf>
    <xf numFmtId="0" fontId="28" fillId="12" borderId="1" xfId="0" applyFont="1" applyFill="1" applyBorder="1" applyAlignment="1">
      <alignment horizontal="center" vertical="center" textRotation="45"/>
    </xf>
    <xf numFmtId="0" fontId="29" fillId="0" borderId="89" xfId="2" applyFont="1" applyBorder="1" applyAlignment="1">
      <alignment vertical="center"/>
    </xf>
    <xf numFmtId="0" fontId="29" fillId="0" borderId="1" xfId="2" applyFont="1" applyAlignment="1">
      <alignment vertical="center"/>
    </xf>
    <xf numFmtId="0" fontId="29" fillId="0" borderId="90" xfId="2" applyFont="1" applyBorder="1" applyAlignment="1">
      <alignment vertical="center"/>
    </xf>
    <xf numFmtId="0" fontId="22" fillId="0" borderId="89" xfId="2" applyFont="1" applyBorder="1" applyAlignment="1">
      <alignment vertical="center"/>
    </xf>
    <xf numFmtId="0" fontId="22" fillId="0" borderId="94" xfId="2" applyFont="1" applyBorder="1" applyAlignment="1">
      <alignment vertical="center"/>
    </xf>
    <xf numFmtId="0" fontId="18" fillId="0" borderId="28" xfId="0" applyFont="1" applyBorder="1" applyAlignment="1">
      <alignment horizontal="left" vertical="center"/>
    </xf>
    <xf numFmtId="0" fontId="22" fillId="0" borderId="90" xfId="2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86" xfId="0" applyFont="1" applyBorder="1" applyAlignment="1">
      <alignment horizontal="left" vertical="center"/>
    </xf>
    <xf numFmtId="0" fontId="22" fillId="0" borderId="88" xfId="2" applyFont="1" applyBorder="1" applyAlignment="1">
      <alignment vertical="center"/>
    </xf>
    <xf numFmtId="0" fontId="10" fillId="0" borderId="89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93" xfId="0" applyFont="1" applyBorder="1" applyAlignment="1">
      <alignment horizontal="left" vertical="center"/>
    </xf>
    <xf numFmtId="14" fontId="10" fillId="0" borderId="90" xfId="0" applyNumberFormat="1" applyFont="1" applyBorder="1" applyAlignment="1">
      <alignment horizontal="left" vertical="center"/>
    </xf>
    <xf numFmtId="0" fontId="10" fillId="0" borderId="88" xfId="0" applyFont="1" applyBorder="1" applyAlignment="1">
      <alignment horizontal="left" vertical="center"/>
    </xf>
    <xf numFmtId="0" fontId="10" fillId="0" borderId="51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87" xfId="0" applyFont="1" applyBorder="1" applyAlignment="1">
      <alignment horizontal="left" vertical="center"/>
    </xf>
    <xf numFmtId="0" fontId="10" fillId="0" borderId="92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87" xfId="0" applyFont="1" applyBorder="1" applyAlignment="1">
      <alignment horizontal="left" vertical="center"/>
    </xf>
    <xf numFmtId="0" fontId="18" fillId="0" borderId="87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left" vertical="center"/>
    </xf>
    <xf numFmtId="8" fontId="10" fillId="0" borderId="99" xfId="0" applyNumberFormat="1" applyFont="1" applyBorder="1" applyAlignment="1">
      <alignment vertical="center"/>
    </xf>
    <xf numFmtId="167" fontId="10" fillId="2" borderId="88" xfId="0" applyNumberFormat="1" applyFont="1" applyFill="1" applyBorder="1" applyAlignment="1">
      <alignment vertical="center"/>
    </xf>
    <xf numFmtId="167" fontId="10" fillId="0" borderId="98" xfId="0" applyNumberFormat="1" applyFont="1" applyBorder="1" applyAlignment="1">
      <alignment vertical="center"/>
    </xf>
    <xf numFmtId="167" fontId="10" fillId="2" borderId="98" xfId="0" applyNumberFormat="1" applyFont="1" applyFill="1" applyBorder="1" applyAlignment="1">
      <alignment vertical="center"/>
    </xf>
    <xf numFmtId="167" fontId="10" fillId="2" borderId="93" xfId="0" applyNumberFormat="1" applyFont="1" applyFill="1" applyBorder="1" applyAlignment="1">
      <alignment vertical="center"/>
    </xf>
    <xf numFmtId="0" fontId="2" fillId="0" borderId="100" xfId="2" applyBorder="1" applyAlignment="1">
      <alignment vertical="center"/>
    </xf>
    <xf numFmtId="0" fontId="10" fillId="0" borderId="101" xfId="0" applyFont="1" applyBorder="1" applyAlignment="1">
      <alignment vertical="center"/>
    </xf>
    <xf numFmtId="167" fontId="10" fillId="2" borderId="103" xfId="0" applyNumberFormat="1" applyFont="1" applyFill="1" applyBorder="1" applyAlignment="1">
      <alignment vertical="center"/>
    </xf>
    <xf numFmtId="0" fontId="18" fillId="2" borderId="86" xfId="0" applyFont="1" applyFill="1" applyBorder="1" applyAlignment="1">
      <alignment horizontal="left" vertical="center"/>
    </xf>
    <xf numFmtId="0" fontId="29" fillId="0" borderId="87" xfId="2" applyFont="1" applyBorder="1" applyAlignment="1">
      <alignment vertical="center"/>
    </xf>
    <xf numFmtId="0" fontId="18" fillId="0" borderId="97" xfId="0" applyFont="1" applyBorder="1" applyAlignment="1">
      <alignment horizontal="left" vertical="center"/>
    </xf>
    <xf numFmtId="167" fontId="18" fillId="0" borderId="98" xfId="0" applyNumberFormat="1" applyFont="1" applyBorder="1" applyAlignment="1">
      <alignment vertical="center"/>
    </xf>
    <xf numFmtId="0" fontId="10" fillId="0" borderId="105" xfId="0" applyFont="1" applyBorder="1" applyAlignment="1">
      <alignment horizontal="left" vertical="center"/>
    </xf>
    <xf numFmtId="167" fontId="10" fillId="0" borderId="106" xfId="0" applyNumberFormat="1" applyFont="1" applyBorder="1" applyAlignment="1">
      <alignment vertical="center"/>
    </xf>
    <xf numFmtId="0" fontId="10" fillId="0" borderId="94" xfId="0" applyFont="1" applyBorder="1" applyAlignment="1">
      <alignment vertical="center"/>
    </xf>
    <xf numFmtId="0" fontId="10" fillId="2" borderId="94" xfId="0" applyFont="1" applyFill="1" applyBorder="1" applyAlignment="1">
      <alignment vertical="center"/>
    </xf>
    <xf numFmtId="166" fontId="10" fillId="2" borderId="94" xfId="0" applyNumberFormat="1" applyFont="1" applyFill="1" applyBorder="1" applyAlignment="1">
      <alignment vertical="center"/>
    </xf>
    <xf numFmtId="0" fontId="18" fillId="0" borderId="94" xfId="0" applyFont="1" applyBorder="1" applyAlignment="1">
      <alignment horizontal="right" vertical="center"/>
    </xf>
    <xf numFmtId="8" fontId="18" fillId="2" borderId="103" xfId="0" applyNumberFormat="1" applyFont="1" applyFill="1" applyBorder="1" applyAlignment="1">
      <alignment vertical="center"/>
    </xf>
    <xf numFmtId="0" fontId="18" fillId="0" borderId="107" xfId="0" applyFont="1" applyBorder="1" applyAlignment="1">
      <alignment vertical="center"/>
    </xf>
    <xf numFmtId="0" fontId="30" fillId="0" borderId="10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2" fillId="0" borderId="78" xfId="0" applyFont="1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108" xfId="0" applyBorder="1" applyAlignment="1">
      <alignment vertical="center"/>
    </xf>
    <xf numFmtId="0" fontId="0" fillId="0" borderId="109" xfId="0" applyBorder="1" applyAlignment="1">
      <alignment vertical="center"/>
    </xf>
    <xf numFmtId="0" fontId="1" fillId="0" borderId="108" xfId="0" applyFon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111" xfId="0" applyBorder="1" applyAlignment="1">
      <alignment vertical="center"/>
    </xf>
    <xf numFmtId="0" fontId="1" fillId="0" borderId="11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12" xfId="0" applyFont="1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115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2" fillId="0" borderId="80" xfId="0" applyFont="1" applyBorder="1" applyAlignment="1">
      <alignment vertical="center"/>
    </xf>
    <xf numFmtId="0" fontId="1" fillId="0" borderId="115" xfId="0" applyFont="1" applyBorder="1" applyAlignment="1">
      <alignment vertical="center"/>
    </xf>
    <xf numFmtId="0" fontId="22" fillId="0" borderId="78" xfId="0" applyFont="1" applyBorder="1" applyAlignment="1">
      <alignment horizontal="left" vertical="center"/>
    </xf>
    <xf numFmtId="0" fontId="22" fillId="0" borderId="80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1" fillId="0" borderId="81" xfId="0" applyFont="1" applyBorder="1"/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9" xfId="0" applyBorder="1" applyAlignment="1">
      <alignment vertical="center"/>
    </xf>
    <xf numFmtId="0" fontId="32" fillId="0" borderId="1" xfId="0" applyFont="1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89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22" fillId="0" borderId="108" xfId="0" applyFont="1" applyBorder="1" applyAlignment="1">
      <alignment vertical="center" wrapText="1"/>
    </xf>
    <xf numFmtId="0" fontId="22" fillId="0" borderId="114" xfId="0" applyFont="1" applyBorder="1" applyAlignment="1">
      <alignment horizontal="center" vertical="center" wrapText="1"/>
    </xf>
    <xf numFmtId="0" fontId="22" fillId="0" borderId="114" xfId="0" applyFont="1" applyBorder="1" applyAlignment="1">
      <alignment vertical="center" wrapText="1"/>
    </xf>
    <xf numFmtId="0" fontId="22" fillId="0" borderId="112" xfId="0" applyFont="1" applyBorder="1" applyAlignment="1">
      <alignment vertical="center" wrapText="1"/>
    </xf>
    <xf numFmtId="0" fontId="22" fillId="0" borderId="115" xfId="0" applyFont="1" applyBorder="1" applyAlignment="1">
      <alignment horizontal="center" vertical="center" wrapText="1"/>
    </xf>
    <xf numFmtId="0" fontId="22" fillId="0" borderId="115" xfId="0" applyFont="1" applyBorder="1" applyAlignment="1">
      <alignment vertical="center" wrapText="1"/>
    </xf>
    <xf numFmtId="0" fontId="22" fillId="0" borderId="92" xfId="0" applyFont="1" applyBorder="1" applyAlignment="1">
      <alignment vertical="center"/>
    </xf>
    <xf numFmtId="0" fontId="22" fillId="0" borderId="116" xfId="0" applyFont="1" applyBorder="1" applyAlignment="1">
      <alignment vertical="center"/>
    </xf>
    <xf numFmtId="0" fontId="0" fillId="0" borderId="116" xfId="0" applyBorder="1" applyAlignment="1">
      <alignment vertical="center"/>
    </xf>
    <xf numFmtId="0" fontId="18" fillId="2" borderId="87" xfId="0" applyFont="1" applyFill="1" applyBorder="1" applyAlignment="1">
      <alignment horizontal="left" vertical="center"/>
    </xf>
    <xf numFmtId="0" fontId="18" fillId="2" borderId="80" xfId="0" applyFont="1" applyFill="1" applyBorder="1" applyAlignment="1">
      <alignment horizontal="left" vertical="center"/>
    </xf>
    <xf numFmtId="0" fontId="10" fillId="0" borderId="94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22" fillId="0" borderId="87" xfId="2" applyFont="1" applyBorder="1" applyAlignment="1">
      <alignment vertical="center"/>
    </xf>
    <xf numFmtId="0" fontId="2" fillId="0" borderId="119" xfId="2" applyBorder="1" applyAlignment="1">
      <alignment vertical="center"/>
    </xf>
    <xf numFmtId="0" fontId="10" fillId="0" borderId="120" xfId="0" applyFont="1" applyBorder="1" applyAlignment="1">
      <alignment horizontal="left" vertical="center"/>
    </xf>
    <xf numFmtId="0" fontId="21" fillId="0" borderId="92" xfId="2" applyFont="1" applyBorder="1" applyAlignment="1">
      <alignment horizontal="center" vertical="center" wrapText="1"/>
    </xf>
    <xf numFmtId="167" fontId="10" fillId="2" borderId="87" xfId="0" applyNumberFormat="1" applyFont="1" applyFill="1" applyBorder="1" applyAlignment="1">
      <alignment vertical="center"/>
    </xf>
    <xf numFmtId="167" fontId="10" fillId="0" borderId="51" xfId="0" applyNumberFormat="1" applyFont="1" applyBorder="1" applyAlignment="1">
      <alignment vertical="center"/>
    </xf>
    <xf numFmtId="167" fontId="10" fillId="2" borderId="51" xfId="0" applyNumberFormat="1" applyFont="1" applyFill="1" applyBorder="1" applyAlignment="1">
      <alignment vertical="center"/>
    </xf>
    <xf numFmtId="167" fontId="10" fillId="2" borderId="92" xfId="0" applyNumberFormat="1" applyFont="1" applyFill="1" applyBorder="1" applyAlignment="1">
      <alignment vertical="center"/>
    </xf>
    <xf numFmtId="8" fontId="18" fillId="2" borderId="94" xfId="0" applyNumberFormat="1" applyFont="1" applyFill="1" applyBorder="1" applyAlignment="1">
      <alignment vertical="center"/>
    </xf>
    <xf numFmtId="168" fontId="10" fillId="0" borderId="102" xfId="0" applyNumberFormat="1" applyFont="1" applyBorder="1" applyAlignment="1">
      <alignment vertical="center"/>
    </xf>
    <xf numFmtId="167" fontId="10" fillId="2" borderId="100" xfId="0" applyNumberFormat="1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vertical="center"/>
    </xf>
    <xf numFmtId="167" fontId="10" fillId="2" borderId="80" xfId="0" applyNumberFormat="1" applyFont="1" applyFill="1" applyBorder="1" applyAlignment="1">
      <alignment vertical="center"/>
    </xf>
    <xf numFmtId="167" fontId="10" fillId="0" borderId="121" xfId="0" applyNumberFormat="1" applyFont="1" applyBorder="1" applyAlignment="1">
      <alignment vertical="center"/>
    </xf>
    <xf numFmtId="167" fontId="18" fillId="0" borderId="103" xfId="0" applyNumberFormat="1" applyFont="1" applyBorder="1" applyAlignment="1">
      <alignment vertical="center"/>
    </xf>
    <xf numFmtId="0" fontId="18" fillId="0" borderId="122" xfId="0" applyFont="1" applyBorder="1" applyAlignment="1">
      <alignment vertical="center"/>
    </xf>
    <xf numFmtId="0" fontId="3" fillId="10" borderId="115" xfId="0" applyFont="1" applyFill="1" applyBorder="1" applyAlignment="1">
      <alignment vertical="center"/>
    </xf>
    <xf numFmtId="0" fontId="3" fillId="8" borderId="115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8" fontId="10" fillId="0" borderId="13" xfId="0" applyNumberFormat="1" applyFont="1" applyBorder="1" applyAlignment="1">
      <alignment vertical="center"/>
    </xf>
    <xf numFmtId="0" fontId="3" fillId="13" borderId="115" xfId="0" applyFont="1" applyFill="1" applyBorder="1" applyAlignment="1">
      <alignment vertical="center"/>
    </xf>
    <xf numFmtId="0" fontId="3" fillId="5" borderId="115" xfId="0" applyFont="1" applyFill="1" applyBorder="1" applyAlignment="1">
      <alignment vertical="center"/>
    </xf>
    <xf numFmtId="8" fontId="10" fillId="0" borderId="16" xfId="0" applyNumberFormat="1" applyFont="1" applyBorder="1" applyAlignment="1">
      <alignment vertical="center"/>
    </xf>
    <xf numFmtId="8" fontId="37" fillId="0" borderId="11" xfId="0" applyNumberFormat="1" applyFont="1" applyBorder="1" applyAlignment="1">
      <alignment vertical="center"/>
    </xf>
    <xf numFmtId="0" fontId="10" fillId="5" borderId="115" xfId="0" applyFont="1" applyFill="1" applyBorder="1" applyAlignment="1">
      <alignment vertical="center"/>
    </xf>
    <xf numFmtId="0" fontId="3" fillId="6" borderId="115" xfId="0" applyFont="1" applyFill="1" applyBorder="1" applyAlignment="1">
      <alignment vertical="center"/>
    </xf>
    <xf numFmtId="8" fontId="10" fillId="2" borderId="14" xfId="0" applyNumberFormat="1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8" fontId="10" fillId="2" borderId="49" xfId="0" applyNumberFormat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8" fontId="10" fillId="0" borderId="11" xfId="0" applyNumberFormat="1" applyFont="1" applyBorder="1" applyAlignment="1">
      <alignment vertical="center" wrapText="1"/>
    </xf>
    <xf numFmtId="0" fontId="10" fillId="6" borderId="1" xfId="0" applyFont="1" applyFill="1" applyBorder="1" applyAlignment="1">
      <alignment vertical="center"/>
    </xf>
    <xf numFmtId="0" fontId="10" fillId="0" borderId="124" xfId="0" applyFont="1" applyBorder="1" applyAlignment="1">
      <alignment vertical="center"/>
    </xf>
    <xf numFmtId="8" fontId="10" fillId="0" borderId="123" xfId="0" applyNumberFormat="1" applyFont="1" applyBorder="1" applyAlignment="1">
      <alignment vertical="center" wrapText="1"/>
    </xf>
    <xf numFmtId="0" fontId="3" fillId="5" borderId="15" xfId="0" applyFont="1" applyFill="1" applyBorder="1" applyAlignment="1">
      <alignment vertical="center"/>
    </xf>
    <xf numFmtId="8" fontId="10" fillId="0" borderId="125" xfId="0" applyNumberFormat="1" applyFont="1" applyBorder="1" applyAlignment="1">
      <alignment vertical="center" wrapText="1"/>
    </xf>
    <xf numFmtId="0" fontId="10" fillId="0" borderId="42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right" vertical="center"/>
    </xf>
    <xf numFmtId="0" fontId="18" fillId="0" borderId="80" xfId="0" applyFont="1" applyBorder="1" applyAlignment="1">
      <alignment horizontal="right" vertical="center"/>
    </xf>
    <xf numFmtId="0" fontId="18" fillId="0" borderId="79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10" fillId="0" borderId="117" xfId="0" applyFont="1" applyBorder="1" applyAlignment="1">
      <alignment horizontal="left" vertical="center"/>
    </xf>
    <xf numFmtId="0" fontId="10" fillId="0" borderId="118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38" fillId="0" borderId="11" xfId="0" applyFont="1" applyBorder="1"/>
    <xf numFmtId="0" fontId="38" fillId="0" borderId="25" xfId="0" applyFont="1" applyBorder="1"/>
    <xf numFmtId="0" fontId="10" fillId="0" borderId="38" xfId="0" applyFont="1" applyBorder="1" applyAlignment="1">
      <alignment horizontal="left" vertical="center"/>
    </xf>
    <xf numFmtId="0" fontId="11" fillId="0" borderId="39" xfId="0" applyFont="1" applyBorder="1"/>
    <xf numFmtId="0" fontId="11" fillId="0" borderId="19" xfId="0" applyFont="1" applyBorder="1"/>
    <xf numFmtId="0" fontId="10" fillId="2" borderId="42" xfId="0" applyFont="1" applyFill="1" applyBorder="1" applyAlignment="1">
      <alignment horizontal="left" vertical="center"/>
    </xf>
    <xf numFmtId="0" fontId="11" fillId="0" borderId="43" xfId="0" applyFont="1" applyBorder="1"/>
    <xf numFmtId="0" fontId="11" fillId="0" borderId="28" xfId="0" applyFont="1" applyBorder="1"/>
    <xf numFmtId="0" fontId="10" fillId="2" borderId="32" xfId="0" applyFont="1" applyFill="1" applyBorder="1" applyAlignment="1">
      <alignment horizontal="left" vertical="center"/>
    </xf>
    <xf numFmtId="0" fontId="11" fillId="0" borderId="46" xfId="0" applyFont="1" applyBorder="1"/>
    <xf numFmtId="0" fontId="11" fillId="0" borderId="34" xfId="0" applyFont="1" applyBorder="1"/>
    <xf numFmtId="0" fontId="10" fillId="0" borderId="32" xfId="0" applyFont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1" fillId="0" borderId="57" xfId="0" applyFont="1" applyBorder="1"/>
    <xf numFmtId="0" fontId="10" fillId="2" borderId="58" xfId="0" applyFont="1" applyFill="1" applyBorder="1" applyAlignment="1">
      <alignment horizontal="left" vertical="center"/>
    </xf>
    <xf numFmtId="0" fontId="11" fillId="0" borderId="59" xfId="0" applyFont="1" applyBorder="1"/>
    <xf numFmtId="0" fontId="11" fillId="0" borderId="60" xfId="0" applyFont="1" applyBorder="1"/>
    <xf numFmtId="0" fontId="10" fillId="0" borderId="22" xfId="0" applyFont="1" applyBorder="1" applyAlignment="1">
      <alignment horizontal="center" vertical="center" wrapText="1"/>
    </xf>
    <xf numFmtId="0" fontId="11" fillId="0" borderId="70" xfId="0" applyFont="1" applyBorder="1"/>
    <xf numFmtId="0" fontId="11" fillId="0" borderId="72" xfId="0" applyFont="1" applyBorder="1"/>
    <xf numFmtId="166" fontId="10" fillId="2" borderId="67" xfId="0" applyNumberFormat="1" applyFont="1" applyFill="1" applyBorder="1" applyAlignment="1">
      <alignment horizontal="right" vertical="center"/>
    </xf>
    <xf numFmtId="166" fontId="10" fillId="2" borderId="28" xfId="0" applyNumberFormat="1" applyFont="1" applyFill="1" applyBorder="1" applyAlignment="1">
      <alignment horizontal="right" vertical="center"/>
    </xf>
    <xf numFmtId="0" fontId="17" fillId="12" borderId="1" xfId="0" applyFont="1" applyFill="1" applyBorder="1" applyAlignment="1">
      <alignment horizontal="center" vertical="center" textRotation="45"/>
    </xf>
    <xf numFmtId="166" fontId="10" fillId="2" borderId="84" xfId="0" applyNumberFormat="1" applyFont="1" applyFill="1" applyBorder="1" applyAlignment="1">
      <alignment horizontal="right" vertical="center"/>
    </xf>
    <xf numFmtId="166" fontId="10" fillId="2" borderId="85" xfId="0" applyNumberFormat="1" applyFont="1" applyFill="1" applyBorder="1" applyAlignment="1">
      <alignment horizontal="right" vertical="center"/>
    </xf>
    <xf numFmtId="166" fontId="10" fillId="2" borderId="83" xfId="0" applyNumberFormat="1" applyFont="1" applyFill="1" applyBorder="1" applyAlignment="1">
      <alignment horizontal="right" vertical="center"/>
    </xf>
    <xf numFmtId="166" fontId="10" fillId="2" borderId="81" xfId="0" applyNumberFormat="1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right" vertical="center"/>
    </xf>
    <xf numFmtId="0" fontId="11" fillId="0" borderId="25" xfId="0" applyFont="1" applyBorder="1" applyAlignment="1">
      <alignment horizontal="right"/>
    </xf>
    <xf numFmtId="166" fontId="10" fillId="2" borderId="82" xfId="0" applyNumberFormat="1" applyFont="1" applyFill="1" applyBorder="1" applyAlignment="1">
      <alignment horizontal="right" vertical="center"/>
    </xf>
    <xf numFmtId="166" fontId="10" fillId="2" borderId="19" xfId="0" applyNumberFormat="1" applyFont="1" applyFill="1" applyBorder="1" applyAlignment="1">
      <alignment horizontal="right" vertical="center"/>
    </xf>
    <xf numFmtId="0" fontId="10" fillId="2" borderId="66" xfId="0" applyFont="1" applyFill="1" applyBorder="1" applyAlignment="1">
      <alignment horizontal="left" vertical="center"/>
    </xf>
    <xf numFmtId="0" fontId="11" fillId="0" borderId="63" xfId="0" applyFont="1" applyBorder="1"/>
    <xf numFmtId="0" fontId="35" fillId="0" borderId="1" xfId="1" applyFont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164" fontId="10" fillId="2" borderId="95" xfId="0" applyNumberFormat="1" applyFont="1" applyFill="1" applyBorder="1" applyAlignment="1">
      <alignment horizontal="center" vertical="center"/>
    </xf>
    <xf numFmtId="164" fontId="10" fillId="2" borderId="96" xfId="0" applyNumberFormat="1" applyFont="1" applyFill="1" applyBorder="1" applyAlignment="1">
      <alignment horizontal="center" vertical="center"/>
    </xf>
    <xf numFmtId="164" fontId="18" fillId="2" borderId="100" xfId="0" applyNumberFormat="1" applyFont="1" applyFill="1" applyBorder="1" applyAlignment="1">
      <alignment horizontal="center" vertical="center"/>
    </xf>
    <xf numFmtId="164" fontId="18" fillId="2" borderId="103" xfId="0" applyNumberFormat="1" applyFont="1" applyFill="1" applyBorder="1" applyAlignment="1">
      <alignment horizontal="center" vertical="center"/>
    </xf>
    <xf numFmtId="166" fontId="10" fillId="2" borderId="102" xfId="0" applyNumberFormat="1" applyFont="1" applyFill="1" applyBorder="1" applyAlignment="1">
      <alignment horizontal="center" vertical="center"/>
    </xf>
    <xf numFmtId="166" fontId="10" fillId="2" borderId="101" xfId="0" applyNumberFormat="1" applyFont="1" applyFill="1" applyBorder="1" applyAlignment="1">
      <alignment horizontal="center" vertical="center"/>
    </xf>
    <xf numFmtId="164" fontId="10" fillId="2" borderId="67" xfId="0" applyNumberFormat="1" applyFont="1" applyFill="1" applyBorder="1" applyAlignment="1">
      <alignment horizontal="center" vertical="center"/>
    </xf>
    <xf numFmtId="164" fontId="10" fillId="2" borderId="98" xfId="0" applyNumberFormat="1" applyFont="1" applyFill="1" applyBorder="1" applyAlignment="1">
      <alignment horizontal="center" vertical="center"/>
    </xf>
    <xf numFmtId="164" fontId="10" fillId="2" borderId="76" xfId="0" applyNumberFormat="1" applyFont="1" applyFill="1" applyBorder="1" applyAlignment="1">
      <alignment horizontal="center" vertical="center"/>
    </xf>
    <xf numFmtId="164" fontId="10" fillId="2" borderId="106" xfId="0" applyNumberFormat="1" applyFont="1" applyFill="1" applyBorder="1" applyAlignment="1">
      <alignment horizontal="center" vertical="center"/>
    </xf>
    <xf numFmtId="43" fontId="0" fillId="0" borderId="115" xfId="4" applyFont="1" applyBorder="1" applyAlignment="1">
      <alignment horizontal="center" vertical="center"/>
    </xf>
    <xf numFmtId="43" fontId="0" fillId="0" borderId="1" xfId="4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2" fillId="0" borderId="115" xfId="0" applyFont="1" applyBorder="1" applyAlignment="1">
      <alignment horizontal="center" vertical="center" wrapText="1"/>
    </xf>
    <xf numFmtId="0" fontId="22" fillId="0" borderId="109" xfId="0" applyFont="1" applyBorder="1" applyAlignment="1">
      <alignment horizontal="center" vertical="center" wrapText="1"/>
    </xf>
    <xf numFmtId="0" fontId="22" fillId="0" borderId="113" xfId="0" applyFont="1" applyBorder="1" applyAlignment="1">
      <alignment horizontal="center" vertical="center" wrapText="1"/>
    </xf>
    <xf numFmtId="0" fontId="1" fillId="18" borderId="80" xfId="0" applyFont="1" applyFill="1" applyBorder="1" applyAlignment="1">
      <alignment horizontal="center"/>
    </xf>
    <xf numFmtId="14" fontId="0" fillId="18" borderId="80" xfId="0" applyNumberFormat="1" applyFill="1" applyBorder="1" applyAlignment="1">
      <alignment horizontal="center" vertical="center"/>
    </xf>
    <xf numFmtId="0" fontId="1" fillId="18" borderId="78" xfId="0" applyFont="1" applyFill="1" applyBorder="1" applyAlignment="1">
      <alignment horizontal="center" vertical="center"/>
    </xf>
    <xf numFmtId="0" fontId="1" fillId="18" borderId="114" xfId="0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0" fontId="0" fillId="18" borderId="115" xfId="0" applyFill="1" applyBorder="1" applyAlignment="1">
      <alignment vertical="center"/>
    </xf>
    <xf numFmtId="0" fontId="0" fillId="18" borderId="1" xfId="0" applyFill="1" applyBorder="1" applyAlignment="1">
      <alignment horizontal="center" vertical="center"/>
    </xf>
    <xf numFmtId="0" fontId="0" fillId="18" borderId="115" xfId="0" applyFill="1" applyBorder="1" applyAlignment="1">
      <alignment horizontal="center" vertical="center"/>
    </xf>
    <xf numFmtId="0" fontId="0" fillId="18" borderId="1" xfId="0" applyFill="1" applyBorder="1" applyAlignment="1">
      <alignment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171" fontId="10" fillId="0" borderId="20" xfId="4" applyNumberFormat="1" applyFont="1" applyBorder="1" applyAlignment="1" applyProtection="1">
      <alignment vertical="center"/>
      <protection locked="0"/>
    </xf>
    <xf numFmtId="171" fontId="10" fillId="0" borderId="29" xfId="4" applyNumberFormat="1" applyFont="1" applyBorder="1" applyAlignment="1" applyProtection="1">
      <alignment vertical="center"/>
      <protection locked="0"/>
    </xf>
    <xf numFmtId="171" fontId="10" fillId="0" borderId="35" xfId="4" applyNumberFormat="1" applyFont="1" applyBorder="1" applyAlignment="1" applyProtection="1">
      <alignment vertical="center"/>
      <protection locked="0"/>
    </xf>
    <xf numFmtId="171" fontId="10" fillId="0" borderId="21" xfId="4" applyNumberFormat="1" applyFont="1" applyBorder="1" applyAlignment="1" applyProtection="1">
      <alignment vertical="center"/>
      <protection locked="0"/>
    </xf>
    <xf numFmtId="171" fontId="10" fillId="0" borderId="30" xfId="4" applyNumberFormat="1" applyFont="1" applyBorder="1" applyAlignment="1" applyProtection="1">
      <alignment vertical="center"/>
      <protection locked="0"/>
    </xf>
    <xf numFmtId="171" fontId="10" fillId="0" borderId="37" xfId="4" applyNumberFormat="1" applyFont="1" applyBorder="1" applyAlignment="1" applyProtection="1">
      <alignment vertical="center"/>
      <protection locked="0"/>
    </xf>
    <xf numFmtId="171" fontId="10" fillId="0" borderId="24" xfId="4" applyNumberFormat="1" applyFont="1" applyBorder="1" applyAlignment="1" applyProtection="1">
      <alignment vertical="center"/>
      <protection locked="0"/>
    </xf>
    <xf numFmtId="171" fontId="10" fillId="16" borderId="30" xfId="4" applyNumberFormat="1" applyFont="1" applyFill="1" applyBorder="1" applyAlignment="1" applyProtection="1">
      <alignment vertical="center"/>
      <protection locked="0"/>
    </xf>
    <xf numFmtId="171" fontId="10" fillId="15" borderId="69" xfId="4" applyNumberFormat="1" applyFont="1" applyFill="1" applyBorder="1" applyAlignment="1" applyProtection="1">
      <alignment vertical="center"/>
      <protection locked="0"/>
    </xf>
    <xf numFmtId="171" fontId="10" fillId="16" borderId="42" xfId="4" applyNumberFormat="1" applyFont="1" applyFill="1" applyBorder="1" applyAlignment="1" applyProtection="1">
      <alignment vertical="center"/>
      <protection locked="0"/>
    </xf>
    <xf numFmtId="171" fontId="10" fillId="0" borderId="68" xfId="4" applyNumberFormat="1" applyFont="1" applyBorder="1" applyAlignment="1" applyProtection="1">
      <alignment horizontal="center" vertical="center"/>
      <protection locked="0"/>
    </xf>
    <xf numFmtId="171" fontId="11" fillId="0" borderId="71" xfId="4" applyNumberFormat="1" applyFont="1" applyBorder="1" applyProtection="1">
      <protection locked="0"/>
    </xf>
    <xf numFmtId="171" fontId="11" fillId="0" borderId="73" xfId="4" applyNumberFormat="1" applyFont="1" applyBorder="1" applyProtection="1">
      <protection locked="0"/>
    </xf>
    <xf numFmtId="171" fontId="10" fillId="0" borderId="44" xfId="4" applyNumberFormat="1" applyFont="1" applyBorder="1" applyAlignment="1" applyProtection="1">
      <alignment vertical="center"/>
      <protection locked="0"/>
    </xf>
    <xf numFmtId="171" fontId="10" fillId="0" borderId="18" xfId="4" applyNumberFormat="1" applyFont="1" applyBorder="1" applyAlignment="1" applyProtection="1">
      <alignment vertical="center"/>
      <protection locked="0"/>
    </xf>
    <xf numFmtId="171" fontId="10" fillId="0" borderId="27" xfId="4" applyNumberFormat="1" applyFont="1" applyBorder="1" applyAlignment="1" applyProtection="1">
      <alignment vertical="center"/>
      <protection locked="0"/>
    </xf>
    <xf numFmtId="171" fontId="10" fillId="0" borderId="33" xfId="4" applyNumberFormat="1" applyFont="1" applyBorder="1" applyAlignment="1" applyProtection="1">
      <alignment vertical="center"/>
      <protection locked="0"/>
    </xf>
    <xf numFmtId="0" fontId="10" fillId="18" borderId="119" xfId="0" applyFont="1" applyFill="1" applyBorder="1" applyAlignment="1" applyProtection="1">
      <alignment horizontal="left" vertical="center"/>
      <protection locked="0"/>
    </xf>
    <xf numFmtId="0" fontId="2" fillId="18" borderId="119" xfId="2" applyFill="1" applyBorder="1" applyAlignment="1" applyProtection="1">
      <alignment vertical="center"/>
      <protection locked="0"/>
    </xf>
    <xf numFmtId="0" fontId="10" fillId="18" borderId="1" xfId="0" applyFont="1" applyFill="1" applyBorder="1" applyAlignment="1" applyProtection="1">
      <alignment horizontal="left" vertical="center"/>
      <protection locked="0"/>
    </xf>
  </cellXfs>
  <cellStyles count="5">
    <cellStyle name="Lien hypertexte" xfId="1" builtinId="8"/>
    <cellStyle name="Lien hypertexte 2" xfId="3" xr:uid="{1AD2FCF8-6B72-4F2C-B213-AC641D66B131}"/>
    <cellStyle name="Milliers" xfId="4" builtinId="3"/>
    <cellStyle name="Normal" xfId="0" builtinId="0"/>
    <cellStyle name="Normal 2" xfId="2" xr:uid="{1C38CD5B-FA22-4AF6-9A4B-8B9684728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2095500</xdr:colOff>
      <xdr:row>1</xdr:row>
      <xdr:rowOff>95249</xdr:rowOff>
    </xdr:from>
    <xdr:ext cx="4657725" cy="12541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8875" y="269874"/>
          <a:ext cx="4657725" cy="1254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3</xdr:row>
      <xdr:rowOff>111125</xdr:rowOff>
    </xdr:from>
    <xdr:ext cx="1266825" cy="6064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" y="635000"/>
          <a:ext cx="1266825" cy="606425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2552700</xdr:colOff>
      <xdr:row>1</xdr:row>
      <xdr:rowOff>152400</xdr:rowOff>
    </xdr:from>
    <xdr:ext cx="1143000" cy="6477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138275</xdr:colOff>
      <xdr:row>2</xdr:row>
      <xdr:rowOff>316481</xdr:rowOff>
    </xdr:from>
    <xdr:to>
      <xdr:col>4</xdr:col>
      <xdr:colOff>265545</xdr:colOff>
      <xdr:row>7</xdr:row>
      <xdr:rowOff>135903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1BF9390-898D-1170-2316-ECBF25E3E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20" y="616663"/>
          <a:ext cx="1882180" cy="1149186"/>
        </a:xfrm>
        <a:prstGeom prst="rect">
          <a:avLst/>
        </a:prstGeom>
      </xdr:spPr>
    </xdr:pic>
    <xdr:clientData/>
  </xdr:twoCellAnchor>
  <xdr:oneCellAnchor>
    <xdr:from>
      <xdr:col>13</xdr:col>
      <xdr:colOff>1010967</xdr:colOff>
      <xdr:row>3</xdr:row>
      <xdr:rowOff>6104</xdr:rowOff>
    </xdr:from>
    <xdr:ext cx="1143000" cy="647700"/>
    <xdr:pic>
      <xdr:nvPicPr>
        <xdr:cNvPr id="5" name="image1.png">
          <a:extLst>
            <a:ext uri="{FF2B5EF4-FFF2-40B4-BE49-F238E27FC236}">
              <a16:creationId xmlns:a16="http://schemas.microsoft.com/office/drawing/2014/main" id="{C61393FD-EF7F-44E0-B1BA-B83810F630C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7512" y="791195"/>
          <a:ext cx="1143000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3</xdr:row>
      <xdr:rowOff>69850</xdr:rowOff>
    </xdr:from>
    <xdr:to>
      <xdr:col>3</xdr:col>
      <xdr:colOff>161330</xdr:colOff>
      <xdr:row>9</xdr:row>
      <xdr:rowOff>50636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621F8E-DA44-4CFE-8370-62FE79A0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550" y="628650"/>
          <a:ext cx="1882180" cy="114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caron-stor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showGridLines="0" topLeftCell="A48" zoomScale="55" zoomScaleNormal="55" workbookViewId="0">
      <selection activeCell="A69" sqref="A69"/>
    </sheetView>
  </sheetViews>
  <sheetFormatPr baseColWidth="10" defaultColWidth="14.453125" defaultRowHeight="15" customHeight="1" x14ac:dyDescent="0.35"/>
  <cols>
    <col min="1" max="1" width="4.81640625" customWidth="1"/>
    <col min="2" max="2" width="42.54296875" customWidth="1"/>
    <col min="3" max="3" width="8" customWidth="1"/>
    <col min="4" max="4" width="42.54296875" customWidth="1"/>
    <col min="5" max="5" width="8" customWidth="1"/>
    <col min="6" max="6" width="0.81640625" customWidth="1"/>
    <col min="7" max="7" width="42.54296875" customWidth="1"/>
    <col min="8" max="8" width="8" customWidth="1"/>
    <col min="9" max="9" width="42.54296875" customWidth="1"/>
    <col min="10" max="10" width="8" customWidth="1"/>
    <col min="11" max="11" width="4.81640625" customWidth="1"/>
    <col min="12" max="12" width="4.453125" customWidth="1"/>
    <col min="13" max="13" width="4.81640625" customWidth="1"/>
    <col min="14" max="14" width="42.54296875" customWidth="1"/>
    <col min="15" max="15" width="8" customWidth="1"/>
    <col min="16" max="16" width="42.54296875" customWidth="1"/>
    <col min="17" max="17" width="7.453125" customWidth="1"/>
    <col min="18" max="18" width="3.08984375" customWidth="1"/>
    <col min="19" max="21" width="13.81640625" customWidth="1"/>
    <col min="22" max="22" width="7.453125" customWidth="1"/>
    <col min="23" max="23" width="40.36328125" customWidth="1"/>
    <col min="24" max="24" width="16.90625" customWidth="1"/>
    <col min="25" max="25" width="4.81640625" customWidth="1"/>
    <col min="26" max="42" width="11.453125" customWidth="1"/>
  </cols>
  <sheetData>
    <row r="1" spans="1:42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4.25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4.25" customHeight="1" x14ac:dyDescent="0.3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44.5" customHeight="1" x14ac:dyDescent="0.35">
      <c r="A4" s="5"/>
      <c r="B4" s="7"/>
      <c r="C4" s="1"/>
      <c r="D4" s="1"/>
      <c r="E4" s="1"/>
      <c r="F4" s="1"/>
      <c r="G4" s="1"/>
      <c r="H4" s="7"/>
      <c r="I4" s="8" t="s">
        <v>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/>
      <c r="Y4" s="6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4.25" customHeight="1" x14ac:dyDescent="0.3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2" customHeight="1" x14ac:dyDescent="0.3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9" t="s">
        <v>1</v>
      </c>
      <c r="Y6" s="6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4.25" customHeight="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4.25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1.5" customHeight="1" x14ac:dyDescent="0.35">
      <c r="A10" s="13"/>
      <c r="B10" s="15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"/>
      <c r="M10" s="16"/>
      <c r="N10" s="16" t="s">
        <v>3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4.25" customHeigh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4.25" customHeight="1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1.5" customHeight="1" thickBot="1" x14ac:dyDescent="0.4">
      <c r="A13" s="17"/>
      <c r="B13" s="246"/>
      <c r="C13" s="17"/>
      <c r="D13" s="17"/>
      <c r="E13" s="17"/>
      <c r="F13" s="17"/>
      <c r="G13" s="17"/>
      <c r="H13" s="17"/>
      <c r="I13" s="17"/>
      <c r="J13" s="17"/>
      <c r="K13" s="17"/>
      <c r="L13" s="1"/>
      <c r="M13" s="18"/>
      <c r="N13" s="250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21.5" customHeight="1" thickBot="1" x14ac:dyDescent="0.4">
      <c r="A14" s="17"/>
      <c r="B14" s="240" t="s">
        <v>106</v>
      </c>
      <c r="C14" s="248">
        <f>S68</f>
        <v>19.2</v>
      </c>
      <c r="D14" s="243" t="s">
        <v>4</v>
      </c>
      <c r="E14" s="244">
        <f>C14/32</f>
        <v>0.6</v>
      </c>
      <c r="F14" s="17"/>
      <c r="G14" s="17"/>
      <c r="H14" s="17"/>
      <c r="I14" s="17"/>
      <c r="J14" s="17"/>
      <c r="K14" s="17"/>
      <c r="L14" s="1"/>
      <c r="M14" s="18"/>
      <c r="N14" s="240" t="s">
        <v>210</v>
      </c>
      <c r="O14" s="251">
        <f>S71</f>
        <v>21.6</v>
      </c>
      <c r="P14" s="252" t="s">
        <v>4</v>
      </c>
      <c r="Q14" s="247">
        <f>O14/12</f>
        <v>1.8</v>
      </c>
      <c r="R14" s="18"/>
      <c r="S14" s="18"/>
      <c r="T14" s="18"/>
      <c r="U14" s="18"/>
      <c r="V14" s="18"/>
      <c r="W14" s="18"/>
      <c r="X14" s="18"/>
      <c r="Y14" s="18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21.5" customHeight="1" thickBot="1" x14ac:dyDescent="0.6">
      <c r="A15" s="17"/>
      <c r="B15" s="19" t="s">
        <v>107</v>
      </c>
      <c r="C15" s="354"/>
      <c r="D15" s="20" t="s">
        <v>115</v>
      </c>
      <c r="E15" s="340"/>
      <c r="F15" s="17"/>
      <c r="G15" s="19" t="s">
        <v>122</v>
      </c>
      <c r="H15" s="343"/>
      <c r="I15" s="21" t="s">
        <v>130</v>
      </c>
      <c r="J15" s="343"/>
      <c r="K15" s="17"/>
      <c r="L15" s="1"/>
      <c r="M15" s="18"/>
      <c r="N15" s="54" t="s">
        <v>211</v>
      </c>
      <c r="O15" s="346"/>
      <c r="P15" s="54" t="s">
        <v>204</v>
      </c>
      <c r="Q15" s="346"/>
      <c r="R15" s="256"/>
      <c r="S15" s="274" t="s">
        <v>134</v>
      </c>
      <c r="T15" s="275"/>
      <c r="U15" s="276"/>
      <c r="V15" s="346"/>
      <c r="W15" s="54" t="s">
        <v>137</v>
      </c>
      <c r="X15" s="346"/>
      <c r="Y15" s="18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1.5" customHeight="1" x14ac:dyDescent="0.35">
      <c r="A16" s="17"/>
      <c r="B16" s="22" t="s">
        <v>108</v>
      </c>
      <c r="C16" s="355"/>
      <c r="D16" s="23" t="s">
        <v>116</v>
      </c>
      <c r="E16" s="341"/>
      <c r="F16" s="17"/>
      <c r="G16" s="22" t="s">
        <v>123</v>
      </c>
      <c r="H16" s="344"/>
      <c r="I16" s="22" t="s">
        <v>131</v>
      </c>
      <c r="J16" s="344"/>
      <c r="K16" s="17"/>
      <c r="L16" s="1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21.5" customHeight="1" x14ac:dyDescent="0.35">
      <c r="A17" s="17"/>
      <c r="B17" s="22" t="s">
        <v>109</v>
      </c>
      <c r="C17" s="355"/>
      <c r="D17" s="23" t="s">
        <v>117</v>
      </c>
      <c r="E17" s="341"/>
      <c r="F17" s="17"/>
      <c r="G17" s="22" t="s">
        <v>124</v>
      </c>
      <c r="H17" s="344"/>
      <c r="I17" s="22" t="s">
        <v>132</v>
      </c>
      <c r="J17" s="344"/>
      <c r="K17" s="17"/>
      <c r="L17" s="1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1.5" customHeight="1" x14ac:dyDescent="0.35">
      <c r="A18" s="17"/>
      <c r="B18" s="22" t="s">
        <v>110</v>
      </c>
      <c r="C18" s="355"/>
      <c r="D18" s="23" t="s">
        <v>118</v>
      </c>
      <c r="E18" s="341"/>
      <c r="F18" s="17"/>
      <c r="G18" s="22" t="s">
        <v>125</v>
      </c>
      <c r="H18" s="344"/>
      <c r="I18" s="22" t="s">
        <v>133</v>
      </c>
      <c r="J18" s="344"/>
      <c r="K18" s="17"/>
      <c r="L18" s="1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1.5" customHeight="1" x14ac:dyDescent="0.35">
      <c r="A19" s="17"/>
      <c r="B19" s="22" t="s">
        <v>111</v>
      </c>
      <c r="C19" s="355"/>
      <c r="D19" s="23" t="s">
        <v>119</v>
      </c>
      <c r="E19" s="341"/>
      <c r="F19" s="17"/>
      <c r="G19" s="22" t="s">
        <v>126</v>
      </c>
      <c r="H19" s="344"/>
      <c r="I19" s="22" t="s">
        <v>134</v>
      </c>
      <c r="J19" s="344"/>
      <c r="K19" s="17"/>
      <c r="L19" s="1"/>
      <c r="M19" s="25"/>
      <c r="N19" s="25" t="s">
        <v>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1.5" customHeight="1" x14ac:dyDescent="0.35">
      <c r="A20" s="17"/>
      <c r="B20" s="22" t="s">
        <v>112</v>
      </c>
      <c r="C20" s="355"/>
      <c r="D20" s="23" t="s">
        <v>5</v>
      </c>
      <c r="E20" s="341"/>
      <c r="F20" s="17"/>
      <c r="G20" s="22" t="s">
        <v>127</v>
      </c>
      <c r="H20" s="344"/>
      <c r="I20" s="22" t="s">
        <v>135</v>
      </c>
      <c r="J20" s="344"/>
      <c r="K20" s="17"/>
      <c r="L20" s="1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1.5" customHeight="1" x14ac:dyDescent="0.35">
      <c r="A21" s="17"/>
      <c r="B21" s="26" t="s">
        <v>113</v>
      </c>
      <c r="C21" s="355"/>
      <c r="D21" s="23" t="s">
        <v>7</v>
      </c>
      <c r="E21" s="341"/>
      <c r="F21" s="17"/>
      <c r="G21" s="26" t="s">
        <v>128</v>
      </c>
      <c r="H21" s="344"/>
      <c r="I21" s="22" t="s">
        <v>136</v>
      </c>
      <c r="J21" s="344"/>
      <c r="K21" s="17"/>
      <c r="L21" s="1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1.5" customHeight="1" thickBot="1" x14ac:dyDescent="0.4">
      <c r="A22" s="17"/>
      <c r="B22" s="28" t="s">
        <v>114</v>
      </c>
      <c r="C22" s="356"/>
      <c r="D22" s="29" t="s">
        <v>8</v>
      </c>
      <c r="E22" s="342"/>
      <c r="F22" s="17"/>
      <c r="G22" s="30" t="s">
        <v>129</v>
      </c>
      <c r="H22" s="345"/>
      <c r="I22" s="30" t="s">
        <v>137</v>
      </c>
      <c r="J22" s="345"/>
      <c r="K22" s="17"/>
      <c r="L22" s="1"/>
      <c r="M22" s="27"/>
      <c r="N22" s="242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1.5" customHeight="1" thickBot="1" x14ac:dyDescent="0.4">
      <c r="A23" s="17"/>
      <c r="B23" s="35"/>
      <c r="C23" s="35"/>
      <c r="D23" s="35"/>
      <c r="E23" s="35"/>
      <c r="F23" s="17"/>
      <c r="G23" s="17"/>
      <c r="H23" s="17"/>
      <c r="I23" s="17"/>
      <c r="J23" s="17"/>
      <c r="K23" s="17"/>
      <c r="L23" s="1"/>
      <c r="M23" s="27"/>
      <c r="N23" s="240" t="s">
        <v>212</v>
      </c>
      <c r="O23" s="251">
        <f>S72</f>
        <v>36</v>
      </c>
      <c r="P23" s="252" t="s">
        <v>4</v>
      </c>
      <c r="Q23" s="247">
        <f>O23/12</f>
        <v>3</v>
      </c>
      <c r="R23" s="27"/>
      <c r="S23" s="27"/>
      <c r="T23" s="27"/>
      <c r="U23" s="27"/>
      <c r="V23" s="27"/>
      <c r="W23" s="27"/>
      <c r="X23" s="27"/>
      <c r="Y23" s="27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1.5" customHeight="1" thickBot="1" x14ac:dyDescent="0.4">
      <c r="A24" s="17"/>
      <c r="B24" s="249"/>
      <c r="C24" s="35"/>
      <c r="D24" s="35"/>
      <c r="E24" s="35"/>
      <c r="F24" s="17"/>
      <c r="G24" s="17"/>
      <c r="H24" s="17"/>
      <c r="I24" s="17"/>
      <c r="J24" s="17"/>
      <c r="K24" s="17"/>
      <c r="L24" s="1"/>
      <c r="M24" s="27"/>
      <c r="N24" s="19" t="s">
        <v>213</v>
      </c>
      <c r="O24" s="340"/>
      <c r="P24" s="19" t="s">
        <v>216</v>
      </c>
      <c r="Q24" s="340"/>
      <c r="R24" s="27"/>
      <c r="S24" s="277" t="s">
        <v>219</v>
      </c>
      <c r="T24" s="278"/>
      <c r="U24" s="279"/>
      <c r="V24" s="340"/>
      <c r="W24" s="19" t="s">
        <v>222</v>
      </c>
      <c r="X24" s="340"/>
      <c r="Y24" s="27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1.5" customHeight="1" thickBot="1" x14ac:dyDescent="0.4">
      <c r="A25" s="17"/>
      <c r="B25" s="240" t="s">
        <v>138</v>
      </c>
      <c r="C25" s="260">
        <f>S69</f>
        <v>20.8</v>
      </c>
      <c r="D25" s="243" t="s">
        <v>4</v>
      </c>
      <c r="E25" s="244">
        <f>C25/32</f>
        <v>0.65</v>
      </c>
      <c r="F25" s="17"/>
      <c r="G25" s="17"/>
      <c r="H25" s="31"/>
      <c r="I25" s="17"/>
      <c r="J25" s="31"/>
      <c r="K25" s="17"/>
      <c r="L25" s="1"/>
      <c r="M25" s="27"/>
      <c r="N25" s="32" t="s">
        <v>214</v>
      </c>
      <c r="O25" s="341"/>
      <c r="P25" s="32" t="s">
        <v>217</v>
      </c>
      <c r="Q25" s="341"/>
      <c r="R25" s="27"/>
      <c r="S25" s="280" t="s">
        <v>220</v>
      </c>
      <c r="T25" s="281"/>
      <c r="U25" s="282"/>
      <c r="V25" s="341"/>
      <c r="W25" s="33" t="s">
        <v>223</v>
      </c>
      <c r="X25" s="341"/>
      <c r="Y25" s="27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1.5" customHeight="1" thickBot="1" x14ac:dyDescent="0.4">
      <c r="A26" s="17"/>
      <c r="B26" s="19" t="s">
        <v>139</v>
      </c>
      <c r="C26" s="341"/>
      <c r="D26" s="34" t="s">
        <v>145</v>
      </c>
      <c r="E26" s="341"/>
      <c r="F26" s="35"/>
      <c r="G26" s="19" t="s">
        <v>151</v>
      </c>
      <c r="H26" s="353"/>
      <c r="I26" s="19" t="s">
        <v>158</v>
      </c>
      <c r="J26" s="353"/>
      <c r="K26" s="17"/>
      <c r="L26" s="1"/>
      <c r="M26" s="27"/>
      <c r="N26" s="36" t="s">
        <v>215</v>
      </c>
      <c r="O26" s="342"/>
      <c r="P26" s="37" t="s">
        <v>218</v>
      </c>
      <c r="Q26" s="342"/>
      <c r="R26" s="38"/>
      <c r="S26" s="283" t="s">
        <v>221</v>
      </c>
      <c r="T26" s="284"/>
      <c r="U26" s="285"/>
      <c r="V26" s="342"/>
      <c r="W26" s="36" t="s">
        <v>224</v>
      </c>
      <c r="X26" s="342"/>
      <c r="Y26" s="27"/>
      <c r="Z26" s="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1.5" customHeight="1" x14ac:dyDescent="0.35">
      <c r="A27" s="17"/>
      <c r="B27" s="39" t="s">
        <v>140</v>
      </c>
      <c r="C27" s="341"/>
      <c r="D27" s="22" t="s">
        <v>146</v>
      </c>
      <c r="E27" s="341"/>
      <c r="F27" s="35"/>
      <c r="G27" s="22" t="s">
        <v>152</v>
      </c>
      <c r="H27" s="341"/>
      <c r="I27" s="22" t="s">
        <v>157</v>
      </c>
      <c r="J27" s="341"/>
      <c r="K27" s="17"/>
      <c r="L27" s="1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1.5" customHeight="1" x14ac:dyDescent="0.35">
      <c r="A28" s="17"/>
      <c r="B28" s="22" t="s">
        <v>141</v>
      </c>
      <c r="C28" s="341"/>
      <c r="D28" s="22" t="s">
        <v>147</v>
      </c>
      <c r="E28" s="341"/>
      <c r="F28" s="35"/>
      <c r="G28" s="22" t="s">
        <v>153</v>
      </c>
      <c r="H28" s="341"/>
      <c r="I28" s="22" t="s">
        <v>159</v>
      </c>
      <c r="J28" s="341"/>
      <c r="K28" s="17"/>
      <c r="L28" s="1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1.5" customHeight="1" x14ac:dyDescent="0.35">
      <c r="A29" s="17"/>
      <c r="B29" s="22" t="s">
        <v>142</v>
      </c>
      <c r="C29" s="341"/>
      <c r="D29" s="22" t="s">
        <v>148</v>
      </c>
      <c r="E29" s="341"/>
      <c r="F29" s="35"/>
      <c r="G29" s="22" t="s">
        <v>154</v>
      </c>
      <c r="H29" s="341"/>
      <c r="I29" s="22" t="s">
        <v>160</v>
      </c>
      <c r="J29" s="341"/>
      <c r="K29" s="40"/>
      <c r="L29" s="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1.5" customHeight="1" x14ac:dyDescent="0.35">
      <c r="A30" s="17"/>
      <c r="B30" s="22" t="s">
        <v>143</v>
      </c>
      <c r="C30" s="341"/>
      <c r="D30" s="22" t="s">
        <v>149</v>
      </c>
      <c r="E30" s="341"/>
      <c r="F30" s="35"/>
      <c r="G30" s="33" t="s">
        <v>155</v>
      </c>
      <c r="H30" s="341"/>
      <c r="I30" s="22" t="s">
        <v>161</v>
      </c>
      <c r="J30" s="341"/>
      <c r="K30" s="17"/>
      <c r="L30" s="1"/>
      <c r="M30" s="42"/>
      <c r="N30" s="42" t="s">
        <v>9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1.5" customHeight="1" x14ac:dyDescent="0.35">
      <c r="A31" s="17"/>
      <c r="B31" s="43" t="s">
        <v>144</v>
      </c>
      <c r="C31" s="342"/>
      <c r="D31" s="30" t="s">
        <v>150</v>
      </c>
      <c r="E31" s="342"/>
      <c r="F31" s="35"/>
      <c r="G31" s="30" t="s">
        <v>156</v>
      </c>
      <c r="H31" s="342"/>
      <c r="I31" s="30" t="s">
        <v>162</v>
      </c>
      <c r="J31" s="342"/>
      <c r="K31" s="17"/>
      <c r="L31" s="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1.5" customHeight="1" x14ac:dyDescent="0.35">
      <c r="A32" s="17"/>
      <c r="B32" s="35"/>
      <c r="C32" s="35"/>
      <c r="D32" s="35"/>
      <c r="E32" s="35"/>
      <c r="F32" s="17"/>
      <c r="G32" s="17"/>
      <c r="H32" s="17"/>
      <c r="I32" s="17"/>
      <c r="J32" s="17"/>
      <c r="K32" s="17"/>
      <c r="L32" s="1"/>
      <c r="M32" s="44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1.5" customHeight="1" thickBot="1" x14ac:dyDescent="0.4">
      <c r="A33" s="17"/>
      <c r="B33" s="35"/>
      <c r="C33" s="35"/>
      <c r="D33" s="35"/>
      <c r="E33" s="35"/>
      <c r="F33" s="17"/>
      <c r="G33" s="17"/>
      <c r="H33" s="17"/>
      <c r="I33" s="17"/>
      <c r="J33" s="17"/>
      <c r="K33" s="17"/>
      <c r="L33" s="1"/>
      <c r="M33" s="45"/>
      <c r="N33" s="241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1.5" customHeight="1" thickBot="1" x14ac:dyDescent="0.4">
      <c r="A34" s="17"/>
      <c r="B34" s="35"/>
      <c r="C34" s="35"/>
      <c r="D34" s="35"/>
      <c r="E34" s="35"/>
      <c r="F34" s="17"/>
      <c r="G34" s="17"/>
      <c r="H34" s="17"/>
      <c r="I34" s="17"/>
      <c r="J34" s="17"/>
      <c r="K34" s="17"/>
      <c r="L34" s="1"/>
      <c r="M34" s="45"/>
      <c r="N34" s="240" t="s">
        <v>225</v>
      </c>
      <c r="O34" s="253">
        <f>S73</f>
        <v>25</v>
      </c>
      <c r="P34" s="254" t="s">
        <v>4</v>
      </c>
      <c r="Q34" s="244">
        <f>O34/250</f>
        <v>0.1</v>
      </c>
      <c r="R34" s="45"/>
      <c r="S34" s="45"/>
      <c r="T34" s="45"/>
      <c r="U34" s="45"/>
      <c r="V34" s="45"/>
      <c r="W34" s="45"/>
      <c r="X34" s="45"/>
      <c r="Y34" s="4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1.5" customHeight="1" thickBot="1" x14ac:dyDescent="0.4">
      <c r="A35" s="17"/>
      <c r="B35" s="249"/>
      <c r="C35" s="249"/>
      <c r="D35" s="249"/>
      <c r="E35" s="249"/>
      <c r="F35" s="17"/>
      <c r="G35" s="17"/>
      <c r="H35" s="17"/>
      <c r="I35" s="17"/>
      <c r="J35" s="17"/>
      <c r="K35" s="17"/>
      <c r="L35" s="1"/>
      <c r="M35" s="45"/>
      <c r="N35" s="19" t="s">
        <v>226</v>
      </c>
      <c r="O35" s="340"/>
      <c r="P35" s="19" t="s">
        <v>228</v>
      </c>
      <c r="Q35" s="340"/>
      <c r="R35" s="45"/>
      <c r="S35" s="277" t="s">
        <v>211</v>
      </c>
      <c r="T35" s="278"/>
      <c r="U35" s="279"/>
      <c r="V35" s="340"/>
      <c r="W35" s="19" t="s">
        <v>230</v>
      </c>
      <c r="X35" s="340"/>
      <c r="Y35" s="45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1.5" customHeight="1" thickBot="1" x14ac:dyDescent="0.4">
      <c r="A36" s="17"/>
      <c r="B36" s="240" t="s">
        <v>181</v>
      </c>
      <c r="C36" s="258">
        <f>S69</f>
        <v>20.8</v>
      </c>
      <c r="D36" s="257" t="s">
        <v>4</v>
      </c>
      <c r="E36" s="244">
        <f>C36/32</f>
        <v>0.65</v>
      </c>
      <c r="F36" s="17"/>
      <c r="G36" s="17"/>
      <c r="H36" s="31"/>
      <c r="I36" s="17"/>
      <c r="J36" s="31"/>
      <c r="K36" s="17"/>
      <c r="L36" s="1"/>
      <c r="M36" s="45"/>
      <c r="N36" s="30" t="s">
        <v>227</v>
      </c>
      <c r="O36" s="342"/>
      <c r="P36" s="30" t="s">
        <v>211</v>
      </c>
      <c r="Q36" s="342"/>
      <c r="R36" s="45"/>
      <c r="S36" s="286" t="s">
        <v>229</v>
      </c>
      <c r="T36" s="284"/>
      <c r="U36" s="285"/>
      <c r="V36" s="342"/>
      <c r="W36" s="30" t="s">
        <v>231</v>
      </c>
      <c r="X36" s="342"/>
      <c r="Y36" s="45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1.5" customHeight="1" x14ac:dyDescent="0.35">
      <c r="A37" s="17"/>
      <c r="B37" s="19" t="s">
        <v>169</v>
      </c>
      <c r="C37" s="341"/>
      <c r="D37" s="19" t="s">
        <v>167</v>
      </c>
      <c r="E37" s="341"/>
      <c r="F37" s="17"/>
      <c r="G37" s="19" t="s">
        <v>165</v>
      </c>
      <c r="H37" s="353"/>
      <c r="I37" s="47" t="s">
        <v>163</v>
      </c>
      <c r="J37" s="353"/>
      <c r="K37" s="17"/>
      <c r="L37" s="1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1.5" customHeight="1" x14ac:dyDescent="0.35">
      <c r="A38" s="17"/>
      <c r="B38" s="30" t="s">
        <v>170</v>
      </c>
      <c r="C38" s="342"/>
      <c r="D38" s="36" t="s">
        <v>168</v>
      </c>
      <c r="E38" s="342"/>
      <c r="F38" s="35"/>
      <c r="G38" s="30" t="s">
        <v>166</v>
      </c>
      <c r="H38" s="342"/>
      <c r="I38" s="43" t="s">
        <v>164</v>
      </c>
      <c r="J38" s="342"/>
      <c r="K38" s="17"/>
      <c r="L38" s="1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21.5" customHeight="1" x14ac:dyDescent="0.35">
      <c r="A39" s="17"/>
      <c r="B39" s="35"/>
      <c r="C39" s="35"/>
      <c r="D39" s="35"/>
      <c r="E39" s="35"/>
      <c r="F39" s="17"/>
      <c r="G39" s="17"/>
      <c r="H39" s="17"/>
      <c r="I39" s="17"/>
      <c r="J39" s="17"/>
      <c r="K39" s="17"/>
      <c r="L39" s="1"/>
      <c r="M39" s="41"/>
      <c r="N39" s="48"/>
      <c r="O39" s="49"/>
      <c r="P39" s="41"/>
      <c r="Q39" s="50"/>
      <c r="R39" s="41"/>
      <c r="S39" s="41"/>
      <c r="T39" s="41"/>
      <c r="U39" s="41"/>
      <c r="V39" s="50"/>
      <c r="W39" s="51"/>
      <c r="X39" s="50"/>
      <c r="Y39" s="4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21.5" customHeight="1" thickBot="1" x14ac:dyDescent="0.4">
      <c r="A40" s="17"/>
      <c r="B40" s="249"/>
      <c r="C40" s="35"/>
      <c r="D40" s="249"/>
      <c r="E40" s="35"/>
      <c r="F40" s="17"/>
      <c r="G40" s="17"/>
      <c r="H40" s="17"/>
      <c r="I40" s="17"/>
      <c r="J40" s="17"/>
      <c r="K40" s="17"/>
      <c r="L40" s="1"/>
      <c r="M40" s="52"/>
      <c r="N40" s="52" t="s">
        <v>10</v>
      </c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21.5" customHeight="1" thickBot="1" x14ac:dyDescent="0.4">
      <c r="A41" s="17"/>
      <c r="B41" s="240" t="s">
        <v>180</v>
      </c>
      <c r="C41" s="258">
        <f>C36</f>
        <v>20.8</v>
      </c>
      <c r="D41" s="257" t="s">
        <v>4</v>
      </c>
      <c r="E41" s="247">
        <f>C41/32</f>
        <v>0.65</v>
      </c>
      <c r="F41" s="17"/>
      <c r="G41" s="17"/>
      <c r="H41" s="17"/>
      <c r="I41" s="17"/>
      <c r="J41" s="17"/>
      <c r="K41" s="17"/>
      <c r="L41" s="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21.5" customHeight="1" thickBot="1" x14ac:dyDescent="0.4">
      <c r="A42" s="17"/>
      <c r="B42" s="53" t="s">
        <v>171</v>
      </c>
      <c r="C42" s="346"/>
      <c r="D42" s="54" t="s">
        <v>172</v>
      </c>
      <c r="E42" s="346"/>
      <c r="F42" s="17"/>
      <c r="G42" s="54" t="s">
        <v>173</v>
      </c>
      <c r="H42" s="346"/>
      <c r="I42" s="54" t="s">
        <v>174</v>
      </c>
      <c r="J42" s="346"/>
      <c r="K42" s="17"/>
      <c r="L42" s="1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1.5" customHeight="1" thickBot="1" x14ac:dyDescent="0.4">
      <c r="A43" s="17"/>
      <c r="B43" s="35"/>
      <c r="C43" s="35"/>
      <c r="D43" s="35"/>
      <c r="E43" s="35"/>
      <c r="F43" s="17"/>
      <c r="G43" s="17"/>
      <c r="H43" s="17"/>
      <c r="I43" s="17"/>
      <c r="J43" s="17"/>
      <c r="K43" s="17"/>
      <c r="L43" s="1"/>
      <c r="M43" s="45"/>
      <c r="N43" s="241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1.5" customHeight="1" thickBot="1" x14ac:dyDescent="0.4">
      <c r="A44" s="17"/>
      <c r="B44" s="249"/>
      <c r="C44" s="35"/>
      <c r="D44" s="249"/>
      <c r="E44" s="35"/>
      <c r="F44" s="17"/>
      <c r="G44" s="17"/>
      <c r="H44" s="17"/>
      <c r="I44" s="17"/>
      <c r="J44" s="17"/>
      <c r="K44" s="17"/>
      <c r="L44" s="1"/>
      <c r="M44" s="55"/>
      <c r="N44" s="240" t="s">
        <v>232</v>
      </c>
      <c r="O44" s="251">
        <f>S74</f>
        <v>25.6</v>
      </c>
      <c r="P44" s="252" t="s">
        <v>4</v>
      </c>
      <c r="Q44" s="247">
        <f>O44/128</f>
        <v>0.2</v>
      </c>
      <c r="R44" s="45"/>
      <c r="S44" s="45"/>
      <c r="T44" s="45"/>
      <c r="U44" s="45"/>
      <c r="V44" s="45"/>
      <c r="W44" s="45"/>
      <c r="X44" s="45"/>
      <c r="Y44" s="45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21.5" customHeight="1" thickBot="1" x14ac:dyDescent="0.4">
      <c r="A45" s="17"/>
      <c r="B45" s="240" t="s">
        <v>179</v>
      </c>
      <c r="C45" s="258">
        <f>S69</f>
        <v>20.8</v>
      </c>
      <c r="D45" s="257" t="s">
        <v>4</v>
      </c>
      <c r="E45" s="247">
        <f>C45/32</f>
        <v>0.65</v>
      </c>
      <c r="F45" s="17"/>
      <c r="G45" s="17"/>
      <c r="H45" s="17"/>
      <c r="I45" s="17"/>
      <c r="J45" s="17"/>
      <c r="K45" s="17"/>
      <c r="L45" s="1"/>
      <c r="M45" s="56"/>
      <c r="N45" s="57" t="s">
        <v>226</v>
      </c>
      <c r="O45" s="340"/>
      <c r="P45" s="57" t="s">
        <v>236</v>
      </c>
      <c r="Q45" s="340"/>
      <c r="R45" s="45"/>
      <c r="S45" s="287" t="s">
        <v>239</v>
      </c>
      <c r="T45" s="278"/>
      <c r="U45" s="279"/>
      <c r="V45" s="340"/>
      <c r="W45" s="58" t="s">
        <v>243</v>
      </c>
      <c r="X45" s="343"/>
      <c r="Y45" s="4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21.5" customHeight="1" thickBot="1" x14ac:dyDescent="0.4">
      <c r="A46" s="17"/>
      <c r="B46" s="54" t="s">
        <v>178</v>
      </c>
      <c r="C46" s="346"/>
      <c r="D46" s="54" t="s">
        <v>177</v>
      </c>
      <c r="E46" s="346"/>
      <c r="F46" s="17"/>
      <c r="G46" s="54" t="s">
        <v>176</v>
      </c>
      <c r="H46" s="346"/>
      <c r="I46" s="54" t="s">
        <v>175</v>
      </c>
      <c r="J46" s="346"/>
      <c r="K46" s="17"/>
      <c r="L46" s="1"/>
      <c r="M46" s="59"/>
      <c r="N46" s="60" t="s">
        <v>227</v>
      </c>
      <c r="O46" s="341"/>
      <c r="P46" s="60" t="s">
        <v>237</v>
      </c>
      <c r="Q46" s="341"/>
      <c r="R46" s="45"/>
      <c r="S46" s="261" t="s">
        <v>230</v>
      </c>
      <c r="T46" s="281"/>
      <c r="U46" s="281"/>
      <c r="V46" s="341"/>
      <c r="W46" s="62" t="s">
        <v>244</v>
      </c>
      <c r="X46" s="344"/>
      <c r="Y46" s="45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21.5" customHeight="1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"/>
      <c r="M47" s="45"/>
      <c r="N47" s="60" t="s">
        <v>233</v>
      </c>
      <c r="O47" s="341"/>
      <c r="P47" s="60" t="s">
        <v>113</v>
      </c>
      <c r="Q47" s="341"/>
      <c r="R47" s="45"/>
      <c r="S47" s="261" t="s">
        <v>240</v>
      </c>
      <c r="T47" s="281"/>
      <c r="U47" s="282"/>
      <c r="V47" s="341"/>
      <c r="W47" s="22" t="s">
        <v>245</v>
      </c>
      <c r="X47" s="344"/>
      <c r="Y47" s="45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1.5" customHeight="1" thickBot="1" x14ac:dyDescent="0.4">
      <c r="A48" s="17"/>
      <c r="B48" s="246"/>
      <c r="C48" s="246"/>
      <c r="D48" s="246"/>
      <c r="E48" s="17"/>
      <c r="F48" s="17"/>
      <c r="G48" s="17"/>
      <c r="H48" s="17"/>
      <c r="I48" s="17"/>
      <c r="J48" s="17"/>
      <c r="K48" s="17"/>
      <c r="L48" s="1"/>
      <c r="M48" s="45"/>
      <c r="N48" s="22" t="s">
        <v>234</v>
      </c>
      <c r="O48" s="341"/>
      <c r="P48" s="22" t="s">
        <v>211</v>
      </c>
      <c r="Q48" s="341"/>
      <c r="R48" s="45"/>
      <c r="S48" s="261" t="s">
        <v>241</v>
      </c>
      <c r="T48" s="281"/>
      <c r="U48" s="281"/>
      <c r="V48" s="341"/>
      <c r="W48" s="30" t="s">
        <v>246</v>
      </c>
      <c r="X48" s="345"/>
      <c r="Y48" s="4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21.5" customHeight="1" thickBot="1" x14ac:dyDescent="0.4">
      <c r="A49" s="17"/>
      <c r="B49" s="240" t="s">
        <v>182</v>
      </c>
      <c r="C49" s="258">
        <f>S69</f>
        <v>20.8</v>
      </c>
      <c r="D49" s="257" t="s">
        <v>4</v>
      </c>
      <c r="E49" s="247">
        <f>C49/32</f>
        <v>0.65</v>
      </c>
      <c r="F49" s="17"/>
      <c r="G49" s="17"/>
      <c r="H49" s="17"/>
      <c r="I49" s="17"/>
      <c r="J49" s="17"/>
      <c r="K49" s="17"/>
      <c r="L49" s="1"/>
      <c r="M49" s="45"/>
      <c r="N49" s="22" t="s">
        <v>228</v>
      </c>
      <c r="O49" s="341"/>
      <c r="P49" s="22" t="s">
        <v>238</v>
      </c>
      <c r="Q49" s="341"/>
      <c r="R49" s="45"/>
      <c r="S49" s="288" t="s">
        <v>231</v>
      </c>
      <c r="T49" s="289"/>
      <c r="U49" s="289"/>
      <c r="V49" s="341"/>
      <c r="W49" s="63"/>
      <c r="X49" s="63"/>
      <c r="Y49" s="45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21.5" customHeight="1" thickBot="1" x14ac:dyDescent="0.4">
      <c r="A50" s="17"/>
      <c r="B50" s="34" t="s">
        <v>201</v>
      </c>
      <c r="C50" s="340"/>
      <c r="D50" s="34" t="s">
        <v>203</v>
      </c>
      <c r="E50" s="340"/>
      <c r="F50" s="35"/>
      <c r="G50" s="34" t="s">
        <v>205</v>
      </c>
      <c r="H50" s="340"/>
      <c r="I50" s="34" t="s">
        <v>207</v>
      </c>
      <c r="J50" s="340"/>
      <c r="K50" s="17"/>
      <c r="L50" s="1"/>
      <c r="M50" s="45"/>
      <c r="N50" s="36" t="s">
        <v>235</v>
      </c>
      <c r="O50" s="342"/>
      <c r="P50" s="36" t="s">
        <v>229</v>
      </c>
      <c r="Q50" s="342"/>
      <c r="R50" s="45"/>
      <c r="S50" s="290" t="s">
        <v>242</v>
      </c>
      <c r="T50" s="291"/>
      <c r="U50" s="292"/>
      <c r="V50" s="342"/>
      <c r="W50" s="63"/>
      <c r="X50" s="63"/>
      <c r="Y50" s="45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21.5" customHeight="1" x14ac:dyDescent="0.35">
      <c r="A51" s="17"/>
      <c r="B51" s="36" t="s">
        <v>202</v>
      </c>
      <c r="C51" s="342"/>
      <c r="D51" s="36" t="s">
        <v>204</v>
      </c>
      <c r="E51" s="342"/>
      <c r="F51" s="35"/>
      <c r="G51" s="36" t="s">
        <v>206</v>
      </c>
      <c r="H51" s="342"/>
      <c r="I51" s="37" t="s">
        <v>208</v>
      </c>
      <c r="J51" s="342"/>
      <c r="K51" s="17"/>
      <c r="L51" s="1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21.5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"/>
      <c r="M52" s="41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21.5" customHeight="1" thickBot="1" x14ac:dyDescent="0.4">
      <c r="A53" s="17"/>
      <c r="B53" s="246"/>
      <c r="C53" s="246"/>
      <c r="D53" s="246"/>
      <c r="E53" s="17"/>
      <c r="F53" s="17"/>
      <c r="G53" s="17"/>
      <c r="H53" s="17"/>
      <c r="I53" s="17"/>
      <c r="J53" s="17"/>
      <c r="K53" s="17"/>
      <c r="L53" s="1"/>
      <c r="M53" s="52"/>
      <c r="N53" s="52" t="s">
        <v>11</v>
      </c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21.5" customHeight="1" thickBot="1" x14ac:dyDescent="0.4">
      <c r="A54" s="17"/>
      <c r="B54" s="240" t="s">
        <v>183</v>
      </c>
      <c r="C54" s="258">
        <f>S69</f>
        <v>20.8</v>
      </c>
      <c r="D54" s="257" t="s">
        <v>4</v>
      </c>
      <c r="E54" s="247">
        <f>C54/32</f>
        <v>0.65</v>
      </c>
      <c r="F54" s="17"/>
      <c r="G54" s="17"/>
      <c r="H54" s="17"/>
      <c r="I54" s="17"/>
      <c r="J54" s="17"/>
      <c r="K54" s="17"/>
      <c r="L54" s="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21.5" customHeight="1" thickBot="1" x14ac:dyDescent="0.4">
      <c r="A55" s="17"/>
      <c r="B55" s="64" t="s">
        <v>199</v>
      </c>
      <c r="C55" s="340"/>
      <c r="D55" s="19" t="s">
        <v>197</v>
      </c>
      <c r="E55" s="340"/>
      <c r="F55" s="17"/>
      <c r="G55" s="19" t="s">
        <v>195</v>
      </c>
      <c r="H55" s="340"/>
      <c r="I55" s="19" t="s">
        <v>193</v>
      </c>
      <c r="J55" s="340"/>
      <c r="K55" s="17"/>
      <c r="L55" s="1"/>
      <c r="M55" s="45"/>
      <c r="N55" s="241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21.5" customHeight="1" thickBot="1" x14ac:dyDescent="0.4">
      <c r="A56" s="17"/>
      <c r="B56" s="30" t="s">
        <v>200</v>
      </c>
      <c r="C56" s="342"/>
      <c r="D56" s="30" t="s">
        <v>198</v>
      </c>
      <c r="E56" s="342"/>
      <c r="F56" s="17"/>
      <c r="G56" s="30" t="s">
        <v>196</v>
      </c>
      <c r="H56" s="342"/>
      <c r="I56" s="30" t="s">
        <v>194</v>
      </c>
      <c r="J56" s="342"/>
      <c r="K56" s="17"/>
      <c r="L56" s="1"/>
      <c r="M56" s="45"/>
      <c r="N56" s="240" t="s">
        <v>12</v>
      </c>
      <c r="O56" s="251">
        <f>S75</f>
        <v>15.600000000000001</v>
      </c>
      <c r="P56" s="252" t="s">
        <v>4</v>
      </c>
      <c r="Q56" s="247">
        <f>O56/24</f>
        <v>0.65</v>
      </c>
      <c r="R56" s="45"/>
      <c r="S56" s="45"/>
      <c r="T56" s="45"/>
      <c r="U56" s="45"/>
      <c r="V56" s="45"/>
      <c r="W56" s="45"/>
      <c r="X56" s="45"/>
      <c r="Y56" s="4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21.5" customHeight="1" x14ac:dyDescent="0.35">
      <c r="A57" s="17"/>
      <c r="B57" s="17"/>
      <c r="C57" s="259"/>
      <c r="D57" s="17"/>
      <c r="E57" s="17"/>
      <c r="F57" s="17"/>
      <c r="G57" s="17"/>
      <c r="H57" s="17"/>
      <c r="I57" s="17"/>
      <c r="J57" s="17"/>
      <c r="K57" s="17"/>
      <c r="L57" s="1"/>
      <c r="M57" s="45"/>
      <c r="N57" s="19" t="s">
        <v>226</v>
      </c>
      <c r="O57" s="340"/>
      <c r="P57" s="19" t="s">
        <v>236</v>
      </c>
      <c r="Q57" s="340"/>
      <c r="R57" s="45"/>
      <c r="S57" s="277" t="s">
        <v>230</v>
      </c>
      <c r="T57" s="278"/>
      <c r="U57" s="279"/>
      <c r="V57" s="340"/>
      <c r="W57" s="19" t="s">
        <v>244</v>
      </c>
      <c r="X57" s="340"/>
      <c r="Y57" s="4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21.5" customHeight="1" thickBot="1" x14ac:dyDescent="0.4">
      <c r="A58" s="17"/>
      <c r="B58" s="246"/>
      <c r="C58" s="17"/>
      <c r="D58" s="246"/>
      <c r="E58" s="17"/>
      <c r="F58" s="17"/>
      <c r="G58" s="17"/>
      <c r="H58" s="17"/>
      <c r="I58" s="17"/>
      <c r="J58" s="17"/>
      <c r="K58" s="17"/>
      <c r="L58" s="1"/>
      <c r="M58" s="45"/>
      <c r="N58" s="22" t="s">
        <v>227</v>
      </c>
      <c r="O58" s="341"/>
      <c r="P58" s="22" t="s">
        <v>211</v>
      </c>
      <c r="Q58" s="341"/>
      <c r="R58" s="45"/>
      <c r="S58" s="280" t="s">
        <v>231</v>
      </c>
      <c r="T58" s="281"/>
      <c r="U58" s="282"/>
      <c r="V58" s="341"/>
      <c r="W58" s="22" t="s">
        <v>245</v>
      </c>
      <c r="X58" s="341"/>
      <c r="Y58" s="45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21.5" customHeight="1" thickBot="1" x14ac:dyDescent="0.4">
      <c r="A59" s="17"/>
      <c r="B59" s="240" t="s">
        <v>184</v>
      </c>
      <c r="C59" s="258">
        <f>S69</f>
        <v>20.8</v>
      </c>
      <c r="D59" s="257" t="s">
        <v>4</v>
      </c>
      <c r="E59" s="247">
        <f>C59/32</f>
        <v>0.65</v>
      </c>
      <c r="F59" s="17"/>
      <c r="G59" s="17"/>
      <c r="H59" s="17"/>
      <c r="I59" s="17"/>
      <c r="J59" s="17"/>
      <c r="K59" s="17"/>
      <c r="L59" s="1"/>
      <c r="M59" s="45"/>
      <c r="N59" s="30" t="s">
        <v>228</v>
      </c>
      <c r="O59" s="342"/>
      <c r="P59" s="30" t="s">
        <v>229</v>
      </c>
      <c r="Q59" s="342"/>
      <c r="R59" s="45"/>
      <c r="S59" s="286" t="s">
        <v>243</v>
      </c>
      <c r="T59" s="284"/>
      <c r="U59" s="284"/>
      <c r="V59" s="342"/>
      <c r="W59" s="30" t="s">
        <v>246</v>
      </c>
      <c r="X59" s="342"/>
      <c r="Y59" s="4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21.5" customHeight="1" x14ac:dyDescent="0.35">
      <c r="A60" s="17"/>
      <c r="B60" s="19" t="s">
        <v>185</v>
      </c>
      <c r="C60" s="340"/>
      <c r="D60" s="19" t="s">
        <v>187</v>
      </c>
      <c r="E60" s="340"/>
      <c r="F60" s="17"/>
      <c r="G60" s="19" t="s">
        <v>189</v>
      </c>
      <c r="H60" s="340"/>
      <c r="I60" s="19" t="s">
        <v>191</v>
      </c>
      <c r="J60" s="340"/>
      <c r="K60" s="17"/>
      <c r="L60" s="1"/>
      <c r="M60" s="45"/>
      <c r="N60" s="63"/>
      <c r="O60" s="63"/>
      <c r="P60" s="63"/>
      <c r="Q60" s="63"/>
      <c r="R60" s="45"/>
      <c r="S60" s="63"/>
      <c r="T60" s="63"/>
      <c r="U60" s="63"/>
      <c r="V60" s="63"/>
      <c r="W60" s="63"/>
      <c r="X60" s="63"/>
      <c r="Y60" s="45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21.5" customHeight="1" thickBot="1" x14ac:dyDescent="0.4">
      <c r="A61" s="17"/>
      <c r="B61" s="30" t="s">
        <v>186</v>
      </c>
      <c r="C61" s="342"/>
      <c r="D61" s="30" t="s">
        <v>188</v>
      </c>
      <c r="E61" s="342"/>
      <c r="F61" s="17"/>
      <c r="G61" s="30" t="s">
        <v>190</v>
      </c>
      <c r="H61" s="342"/>
      <c r="I61" s="30" t="s">
        <v>192</v>
      </c>
      <c r="J61" s="342"/>
      <c r="K61" s="17"/>
      <c r="L61" s="1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21.5" customHeight="1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"/>
      <c r="M62" s="65"/>
      <c r="N62" s="270" t="s">
        <v>90</v>
      </c>
      <c r="O62" s="270"/>
      <c r="P62" s="270"/>
      <c r="Q62" s="1"/>
      <c r="R62" s="1"/>
      <c r="S62" s="270" t="s">
        <v>91</v>
      </c>
      <c r="T62" s="270"/>
      <c r="U62" s="270"/>
      <c r="V62" s="270"/>
      <c r="W62" s="270"/>
      <c r="X62" s="65"/>
      <c r="Y62" s="65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21.5" customHeight="1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"/>
      <c r="M63" s="66" t="s">
        <v>13</v>
      </c>
      <c r="N63" s="270"/>
      <c r="O63" s="270"/>
      <c r="P63" s="270"/>
      <c r="Q63" s="1"/>
      <c r="R63" s="1"/>
      <c r="S63" s="270"/>
      <c r="T63" s="270"/>
      <c r="U63" s="270"/>
      <c r="V63" s="270"/>
      <c r="W63" s="270"/>
      <c r="X63" s="65"/>
      <c r="Y63" s="65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21.5" customHeight="1" x14ac:dyDescent="0.3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1"/>
      <c r="M64" s="68"/>
      <c r="N64" s="68"/>
      <c r="O64" s="68"/>
      <c r="P64" s="68"/>
      <c r="Q64" s="298" t="s">
        <v>16</v>
      </c>
      <c r="R64" s="298"/>
      <c r="S64" s="298" t="s">
        <v>17</v>
      </c>
      <c r="T64" s="298" t="s">
        <v>18</v>
      </c>
      <c r="U64" s="68"/>
      <c r="V64" s="68"/>
      <c r="W64" s="68"/>
      <c r="X64" s="68"/>
      <c r="Y64" s="68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21.5" customHeight="1" x14ac:dyDescent="0.35">
      <c r="A65" s="67"/>
      <c r="B65" s="70" t="s">
        <v>14</v>
      </c>
      <c r="C65" s="67"/>
      <c r="D65" s="67"/>
      <c r="E65" s="67"/>
      <c r="F65" s="67"/>
      <c r="G65" s="67"/>
      <c r="H65" s="67"/>
      <c r="I65" s="67"/>
      <c r="J65" s="67"/>
      <c r="K65" s="67"/>
      <c r="L65" s="1"/>
      <c r="M65" s="68"/>
      <c r="N65" s="71" t="s">
        <v>15</v>
      </c>
      <c r="O65" s="68"/>
      <c r="P65" s="68"/>
      <c r="Q65" s="298"/>
      <c r="R65" s="298"/>
      <c r="S65" s="298"/>
      <c r="T65" s="298"/>
      <c r="U65" s="71"/>
      <c r="V65" s="71"/>
      <c r="W65" s="73" t="s">
        <v>19</v>
      </c>
      <c r="X65" s="74">
        <v>800</v>
      </c>
      <c r="Y65" s="68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21.5" customHeight="1" x14ac:dyDescent="0.3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1"/>
      <c r="M66" s="68"/>
      <c r="N66" s="68"/>
      <c r="O66" s="68"/>
      <c r="P66" s="68"/>
      <c r="Q66" s="298"/>
      <c r="R66" s="298"/>
      <c r="S66" s="298"/>
      <c r="T66" s="298"/>
      <c r="U66" s="68"/>
      <c r="V66" s="68"/>
      <c r="W66" s="68"/>
      <c r="X66" s="68"/>
      <c r="Y66" s="75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21.5" customHeight="1" thickBot="1" x14ac:dyDescent="0.4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1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21.5" customHeight="1" thickBot="1" x14ac:dyDescent="0.4">
      <c r="A68" s="76"/>
      <c r="B68" s="245"/>
      <c r="C68" s="76"/>
      <c r="D68" s="76"/>
      <c r="E68" s="76"/>
      <c r="F68" s="76"/>
      <c r="G68" s="76"/>
      <c r="H68" s="76"/>
      <c r="I68" s="76"/>
      <c r="J68" s="76"/>
      <c r="K68" s="76"/>
      <c r="L68" s="1"/>
      <c r="M68" s="77"/>
      <c r="N68" s="264" t="s">
        <v>92</v>
      </c>
      <c r="O68" s="265"/>
      <c r="P68" s="266"/>
      <c r="Q68" s="305">
        <f>SUM(C15:C22,E15:E22,H15:H22,J15:J22)</f>
        <v>0</v>
      </c>
      <c r="R68" s="306"/>
      <c r="S68" s="78">
        <f>0.6*32</f>
        <v>19.2</v>
      </c>
      <c r="T68" s="79">
        <f t="shared" ref="T68:T75" si="0">S68*Q68</f>
        <v>0</v>
      </c>
      <c r="U68" s="80"/>
      <c r="V68" s="307" t="s">
        <v>99</v>
      </c>
      <c r="W68" s="308"/>
      <c r="X68" s="81">
        <f>T76</f>
        <v>0</v>
      </c>
      <c r="Y68" s="80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21.5" customHeight="1" thickBot="1" x14ac:dyDescent="0.4">
      <c r="A69" s="76"/>
      <c r="B69" s="240" t="s">
        <v>209</v>
      </c>
      <c r="C69" s="255">
        <v>17.5</v>
      </c>
      <c r="D69" s="243" t="s">
        <v>4</v>
      </c>
      <c r="E69" s="244">
        <f>C69/32</f>
        <v>0.546875</v>
      </c>
      <c r="F69" s="76"/>
      <c r="G69" s="76"/>
      <c r="H69" s="76"/>
      <c r="I69" s="76"/>
      <c r="J69" s="76"/>
      <c r="K69" s="76"/>
      <c r="L69" s="1"/>
      <c r="M69" s="77"/>
      <c r="N69" s="261" t="s">
        <v>92</v>
      </c>
      <c r="O69" s="262"/>
      <c r="P69" s="263"/>
      <c r="Q69" s="296">
        <f>SUM(C26:C31,E26:E31,H26:H31,J26:J31,C37:C38,E37:E38,H37:H38,J37:J38,J42,H42,E42,C42,C46,E46,H46,J46,J50:J51,H50:H51,E50:E51,C50:C51,C55:C56,E55:E56,H55:H56,J55:J56,J60:J61,H60:H61,E60:E61,C60:C61)</f>
        <v>0</v>
      </c>
      <c r="R69" s="297"/>
      <c r="S69" s="82">
        <f>0.65*32</f>
        <v>20.8</v>
      </c>
      <c r="T69" s="83">
        <f t="shared" si="0"/>
        <v>0</v>
      </c>
      <c r="U69" s="80"/>
      <c r="V69" s="261" t="s">
        <v>100</v>
      </c>
      <c r="W69" s="282"/>
      <c r="X69" s="347">
        <v>0</v>
      </c>
      <c r="Y69" s="77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21.5" customHeight="1" x14ac:dyDescent="0.35">
      <c r="A70" s="76"/>
      <c r="B70" s="293" t="s">
        <v>20</v>
      </c>
      <c r="C70" s="350"/>
      <c r="D70" s="293" t="s">
        <v>21</v>
      </c>
      <c r="E70" s="350"/>
      <c r="F70" s="84"/>
      <c r="G70" s="293" t="s">
        <v>22</v>
      </c>
      <c r="H70" s="350"/>
      <c r="I70" s="293" t="s">
        <v>23</v>
      </c>
      <c r="J70" s="350"/>
      <c r="K70" s="76"/>
      <c r="L70" s="1"/>
      <c r="M70" s="77"/>
      <c r="N70" s="261" t="s">
        <v>93</v>
      </c>
      <c r="O70" s="262"/>
      <c r="P70" s="263"/>
      <c r="Q70" s="296">
        <f>C70+E70+H70+J70</f>
        <v>0</v>
      </c>
      <c r="R70" s="297"/>
      <c r="S70" s="82">
        <v>21.524999999999999</v>
      </c>
      <c r="T70" s="85">
        <f t="shared" si="0"/>
        <v>0</v>
      </c>
      <c r="U70" s="80"/>
      <c r="V70" s="349">
        <v>0</v>
      </c>
      <c r="W70" s="23" t="s">
        <v>24</v>
      </c>
      <c r="X70" s="83">
        <f>V70*0.55</f>
        <v>0</v>
      </c>
      <c r="Y70" s="80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21.5" customHeight="1" x14ac:dyDescent="0.35">
      <c r="A71" s="76"/>
      <c r="B71" s="294"/>
      <c r="C71" s="351"/>
      <c r="D71" s="294"/>
      <c r="E71" s="351"/>
      <c r="F71" s="76"/>
      <c r="G71" s="294"/>
      <c r="H71" s="351"/>
      <c r="I71" s="294"/>
      <c r="J71" s="351"/>
      <c r="K71" s="76"/>
      <c r="L71" s="1"/>
      <c r="M71" s="77"/>
      <c r="N71" s="261" t="s">
        <v>94</v>
      </c>
      <c r="O71" s="262"/>
      <c r="P71" s="263"/>
      <c r="Q71" s="296">
        <f>O15+Q15+V15++X15</f>
        <v>0</v>
      </c>
      <c r="R71" s="297"/>
      <c r="S71" s="82">
        <f>1.8*12</f>
        <v>21.6</v>
      </c>
      <c r="T71" s="85">
        <f t="shared" si="0"/>
        <v>0</v>
      </c>
      <c r="U71" s="80"/>
      <c r="V71" s="261" t="s">
        <v>101</v>
      </c>
      <c r="W71" s="282"/>
      <c r="X71" s="348">
        <v>0</v>
      </c>
      <c r="Y71" s="80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21.5" customHeight="1" x14ac:dyDescent="0.35">
      <c r="A72" s="76"/>
      <c r="B72" s="294"/>
      <c r="C72" s="351"/>
      <c r="D72" s="294"/>
      <c r="E72" s="351"/>
      <c r="F72" s="76"/>
      <c r="G72" s="294"/>
      <c r="H72" s="351"/>
      <c r="I72" s="294"/>
      <c r="J72" s="351"/>
      <c r="K72" s="76"/>
      <c r="L72" s="1"/>
      <c r="M72" s="77"/>
      <c r="N72" s="261" t="s">
        <v>95</v>
      </c>
      <c r="O72" s="262"/>
      <c r="P72" s="263"/>
      <c r="Q72" s="296">
        <f>SUM(O24:O26,Q24:Q26,V24:V26,X24:X26)</f>
        <v>0</v>
      </c>
      <c r="R72" s="297"/>
      <c r="S72" s="82">
        <f>3*12</f>
        <v>36</v>
      </c>
      <c r="T72" s="85">
        <f t="shared" si="0"/>
        <v>0</v>
      </c>
      <c r="U72" s="80"/>
      <c r="V72" s="61" t="s">
        <v>102</v>
      </c>
      <c r="W72" s="86"/>
      <c r="X72" s="83">
        <f>X71+X70+X68+X69</f>
        <v>0</v>
      </c>
      <c r="Y72" s="80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21.5" customHeight="1" thickBot="1" x14ac:dyDescent="0.4">
      <c r="A73" s="76"/>
      <c r="B73" s="295"/>
      <c r="C73" s="352"/>
      <c r="D73" s="295"/>
      <c r="E73" s="352"/>
      <c r="F73" s="76"/>
      <c r="G73" s="295"/>
      <c r="H73" s="352"/>
      <c r="I73" s="295"/>
      <c r="J73" s="352"/>
      <c r="K73" s="76"/>
      <c r="L73" s="1"/>
      <c r="M73" s="77"/>
      <c r="N73" s="261" t="s">
        <v>96</v>
      </c>
      <c r="O73" s="262"/>
      <c r="P73" s="263"/>
      <c r="Q73" s="296">
        <f>SUM(O35:O36,Q35:Q36,V35:V36,X35:X36)</f>
        <v>0</v>
      </c>
      <c r="R73" s="297"/>
      <c r="S73" s="82">
        <f>0.1*250</f>
        <v>25</v>
      </c>
      <c r="T73" s="85">
        <f t="shared" si="0"/>
        <v>0</v>
      </c>
      <c r="U73" s="80"/>
      <c r="V73" s="61" t="s">
        <v>103</v>
      </c>
      <c r="W73" s="86"/>
      <c r="X73" s="83">
        <f>7%*(X68+X69+X70)</f>
        <v>0</v>
      </c>
      <c r="Y73" s="80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21.5" customHeight="1" x14ac:dyDescent="0.3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1"/>
      <c r="M74" s="77"/>
      <c r="N74" s="261" t="s">
        <v>97</v>
      </c>
      <c r="O74" s="262"/>
      <c r="P74" s="263"/>
      <c r="Q74" s="296">
        <f>SUM(O45:O50,Q45:Q50,V45:V50,X45:X48)</f>
        <v>0</v>
      </c>
      <c r="R74" s="297"/>
      <c r="S74" s="82">
        <f>128*0.2</f>
        <v>25.6</v>
      </c>
      <c r="T74" s="85">
        <f t="shared" si="0"/>
        <v>0</v>
      </c>
      <c r="U74" s="80"/>
      <c r="V74" s="61" t="s">
        <v>104</v>
      </c>
      <c r="W74" s="86"/>
      <c r="X74" s="83">
        <f>19%*X71</f>
        <v>0</v>
      </c>
      <c r="Y74" s="80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21.5" customHeight="1" thickBot="1" x14ac:dyDescent="0.4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1"/>
      <c r="M75" s="77"/>
      <c r="N75" s="271" t="s">
        <v>98</v>
      </c>
      <c r="O75" s="272"/>
      <c r="P75" s="273"/>
      <c r="Q75" s="299">
        <f>SUM(O57:O59,Q57:Q59,V57:V59,X57:X59)</f>
        <v>0</v>
      </c>
      <c r="R75" s="300"/>
      <c r="S75" s="87">
        <f>0.65*24</f>
        <v>15.600000000000001</v>
      </c>
      <c r="T75" s="88">
        <f t="shared" si="0"/>
        <v>0</v>
      </c>
      <c r="U75" s="80"/>
      <c r="V75" s="46" t="s">
        <v>105</v>
      </c>
      <c r="W75" s="89"/>
      <c r="X75" s="90">
        <f>X74+X73</f>
        <v>0</v>
      </c>
      <c r="Y75" s="80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21.5" customHeight="1" thickBot="1" x14ac:dyDescent="0.4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1"/>
      <c r="M76" s="77"/>
      <c r="N76" s="267" t="s">
        <v>248</v>
      </c>
      <c r="O76" s="268"/>
      <c r="P76" s="269"/>
      <c r="Q76" s="301">
        <f>SUM(Q68:Q75)</f>
        <v>0</v>
      </c>
      <c r="R76" s="302"/>
      <c r="S76" s="91"/>
      <c r="T76" s="92">
        <f>SUM(T68:T75)</f>
        <v>0</v>
      </c>
      <c r="U76" s="80"/>
      <c r="V76" s="303" t="s">
        <v>247</v>
      </c>
      <c r="W76" s="304"/>
      <c r="X76" s="92">
        <f>X75+X72</f>
        <v>0</v>
      </c>
      <c r="Y76" s="80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4.25" customHeight="1" x14ac:dyDescent="0.3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1"/>
      <c r="M77" s="77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93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94">
        <f>AP78</f>
        <v>0</v>
      </c>
    </row>
    <row r="80" spans="1:42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94">
        <f>AP79+AP78</f>
        <v>0</v>
      </c>
    </row>
    <row r="81" spans="1:42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8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spans="1:42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spans="1:42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spans="1:42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  <row r="1000" spans="1:42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</row>
  </sheetData>
  <sheetProtection algorithmName="SHA-512" hashValue="7qJ5PyrPTe0pNdZnAJ/9KIaH/7IoB1CYZo5U8t2TphxYw0bI//5ekr2fIGjD8IQjvLI/y9hO6Gf5cZj+VtxIBQ==" saltValue="nPGH0rDqlwwMdSIVPtsLAQ==" spinCount="100000" sheet="1" objects="1" scenarios="1"/>
  <mergeCells count="50">
    <mergeCell ref="B70:B73"/>
    <mergeCell ref="C70:C73"/>
    <mergeCell ref="V71:W71"/>
    <mergeCell ref="Q73:R73"/>
    <mergeCell ref="Q74:R74"/>
    <mergeCell ref="N70:P70"/>
    <mergeCell ref="Q75:R75"/>
    <mergeCell ref="Q76:R76"/>
    <mergeCell ref="V76:W76"/>
    <mergeCell ref="S59:U59"/>
    <mergeCell ref="Q68:R68"/>
    <mergeCell ref="V68:W68"/>
    <mergeCell ref="V69:W69"/>
    <mergeCell ref="Q64:R66"/>
    <mergeCell ref="S62:W63"/>
    <mergeCell ref="S49:U49"/>
    <mergeCell ref="S50:U50"/>
    <mergeCell ref="S57:U57"/>
    <mergeCell ref="S58:U58"/>
    <mergeCell ref="D70:D73"/>
    <mergeCell ref="E70:E73"/>
    <mergeCell ref="G70:G73"/>
    <mergeCell ref="H70:H73"/>
    <mergeCell ref="I70:I73"/>
    <mergeCell ref="J70:J73"/>
    <mergeCell ref="Q70:R70"/>
    <mergeCell ref="Q71:R71"/>
    <mergeCell ref="Q69:R69"/>
    <mergeCell ref="Q72:R72"/>
    <mergeCell ref="T64:T66"/>
    <mergeCell ref="S64:S66"/>
    <mergeCell ref="S36:U36"/>
    <mergeCell ref="S45:U45"/>
    <mergeCell ref="S46:U46"/>
    <mergeCell ref="S47:U47"/>
    <mergeCell ref="S48:U48"/>
    <mergeCell ref="S15:U15"/>
    <mergeCell ref="S24:U24"/>
    <mergeCell ref="S25:U25"/>
    <mergeCell ref="S26:U26"/>
    <mergeCell ref="S35:U35"/>
    <mergeCell ref="N69:P69"/>
    <mergeCell ref="N68:P68"/>
    <mergeCell ref="N76:P76"/>
    <mergeCell ref="N62:P63"/>
    <mergeCell ref="N75:P75"/>
    <mergeCell ref="N74:P74"/>
    <mergeCell ref="N73:P73"/>
    <mergeCell ref="N72:P72"/>
    <mergeCell ref="N71:P71"/>
  </mergeCells>
  <printOptions horizontalCentered="1" verticalCentered="1"/>
  <pageMargins left="7.874015748031496E-2" right="7.874015748031496E-2" top="0.51181102362204722" bottom="0.51181102362204722" header="0.15748031496062992" footer="0.15748031496062992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044E-7F8E-454D-A4BF-C2089F31AFB4}">
  <sheetPr>
    <pageSetUpPr fitToPage="1"/>
  </sheetPr>
  <dimension ref="A1:S51"/>
  <sheetViews>
    <sheetView showGridLines="0" topLeftCell="A36" zoomScale="85" zoomScaleNormal="85" workbookViewId="0">
      <selection activeCell="A36" sqref="A1:XFD1048576"/>
    </sheetView>
  </sheetViews>
  <sheetFormatPr baseColWidth="10" defaultColWidth="10.81640625" defaultRowHeight="14.5" x14ac:dyDescent="0.35"/>
  <cols>
    <col min="1" max="1" width="3.81640625" style="99" customWidth="1"/>
    <col min="2" max="2" width="3.6328125" style="99" customWidth="1"/>
    <col min="3" max="6" width="10.81640625" style="99"/>
    <col min="7" max="7" width="2" style="99" customWidth="1"/>
    <col min="8" max="8" width="1.08984375" style="99" customWidth="1"/>
    <col min="9" max="9" width="15.36328125" style="99" customWidth="1"/>
    <col min="10" max="10" width="16.90625" style="99" customWidth="1"/>
    <col min="11" max="11" width="2.54296875" style="99" customWidth="1"/>
    <col min="12" max="12" width="12.81640625" style="99" customWidth="1"/>
    <col min="13" max="13" width="1.453125" style="99" customWidth="1"/>
    <col min="14" max="15" width="15.36328125" style="99" customWidth="1"/>
    <col min="16" max="16" width="1.81640625" style="99" customWidth="1"/>
    <col min="17" max="17" width="3.81640625" style="99" customWidth="1"/>
    <col min="18" max="16384" width="10.81640625" style="99"/>
  </cols>
  <sheetData>
    <row r="1" spans="1:17" ht="17" customHeight="1" x14ac:dyDescent="0.35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17" ht="6.65" customHeight="1" x14ac:dyDescent="0.3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ht="38" customHeight="1" x14ac:dyDescent="0.35">
      <c r="A3" s="100"/>
      <c r="C3" s="103"/>
      <c r="D3" s="103"/>
      <c r="E3" s="103"/>
      <c r="F3" s="103"/>
      <c r="G3" s="103"/>
      <c r="H3" s="103"/>
      <c r="I3" s="103"/>
      <c r="J3" s="103"/>
      <c r="K3" s="228"/>
      <c r="L3" s="228"/>
      <c r="M3" s="103"/>
      <c r="N3" s="103"/>
      <c r="O3" s="103"/>
      <c r="P3" s="103"/>
      <c r="Q3" s="102"/>
    </row>
    <row r="4" spans="1:17" ht="27.5" customHeight="1" x14ac:dyDescent="0.35">
      <c r="A4" s="100"/>
      <c r="H4" s="135"/>
      <c r="I4" s="145" t="s">
        <v>40</v>
      </c>
      <c r="J4" s="97"/>
      <c r="K4" s="226"/>
      <c r="L4" s="226"/>
      <c r="M4" s="142"/>
      <c r="Q4" s="102"/>
    </row>
    <row r="5" spans="1:17" ht="17" x14ac:dyDescent="0.35">
      <c r="A5" s="100"/>
      <c r="H5" s="137"/>
      <c r="I5" s="119" t="s">
        <v>43</v>
      </c>
      <c r="K5" s="226"/>
      <c r="L5" s="226"/>
      <c r="M5" s="141"/>
      <c r="Q5" s="102"/>
    </row>
    <row r="6" spans="1:17" ht="17" x14ac:dyDescent="0.35">
      <c r="A6" s="100"/>
      <c r="H6" s="137"/>
      <c r="I6" s="119" t="s">
        <v>251</v>
      </c>
      <c r="K6" s="358"/>
      <c r="L6" s="358"/>
      <c r="M6" s="141"/>
      <c r="Q6" s="102"/>
    </row>
    <row r="7" spans="1:17" ht="4.5" customHeight="1" x14ac:dyDescent="0.35">
      <c r="A7" s="100"/>
      <c r="H7" s="138"/>
      <c r="I7" s="146"/>
      <c r="J7" s="113"/>
      <c r="K7" s="113"/>
      <c r="L7" s="146"/>
      <c r="M7" s="140"/>
      <c r="N7" s="119"/>
      <c r="O7" s="119"/>
      <c r="Q7" s="102"/>
    </row>
    <row r="8" spans="1:17" ht="43.5" customHeight="1" x14ac:dyDescent="0.35">
      <c r="A8" s="100"/>
      <c r="L8" s="119"/>
      <c r="M8" s="119"/>
      <c r="N8" s="119"/>
      <c r="O8" s="119"/>
      <c r="Q8" s="102"/>
    </row>
    <row r="9" spans="1:17" ht="27.5" customHeight="1" x14ac:dyDescent="0.35">
      <c r="A9" s="100"/>
      <c r="H9" s="135"/>
      <c r="I9" s="145" t="s">
        <v>41</v>
      </c>
      <c r="J9" s="225"/>
      <c r="K9" s="136"/>
      <c r="L9" s="134"/>
      <c r="M9" s="135"/>
      <c r="N9" s="145" t="s">
        <v>42</v>
      </c>
      <c r="O9" s="145"/>
      <c r="P9" s="98"/>
      <c r="Q9" s="102"/>
    </row>
    <row r="10" spans="1:17" ht="17.5" customHeight="1" x14ac:dyDescent="0.35">
      <c r="A10" s="100"/>
      <c r="C10" s="134" t="s">
        <v>50</v>
      </c>
      <c r="H10" s="137"/>
      <c r="I10" s="357"/>
      <c r="J10" s="358"/>
      <c r="K10" s="102"/>
      <c r="L10" s="119"/>
      <c r="M10" s="137"/>
      <c r="N10" s="357"/>
      <c r="O10" s="358"/>
      <c r="P10" s="102"/>
      <c r="Q10" s="102"/>
    </row>
    <row r="11" spans="1:17" ht="17.5" customHeight="1" x14ac:dyDescent="0.35">
      <c r="A11" s="100"/>
      <c r="C11" s="119" t="s">
        <v>28</v>
      </c>
      <c r="E11" s="115"/>
      <c r="H11" s="137"/>
      <c r="I11" s="357"/>
      <c r="J11" s="358"/>
      <c r="K11" s="102"/>
      <c r="L11" s="119"/>
      <c r="M11" s="137"/>
      <c r="N11" s="357"/>
      <c r="O11" s="358"/>
      <c r="P11" s="102"/>
      <c r="Q11" s="102"/>
    </row>
    <row r="12" spans="1:17" ht="17.5" customHeight="1" x14ac:dyDescent="0.35">
      <c r="A12" s="100"/>
      <c r="C12" s="119" t="s">
        <v>29</v>
      </c>
      <c r="H12" s="137"/>
      <c r="I12" s="357"/>
      <c r="J12" s="358"/>
      <c r="K12" s="102"/>
      <c r="L12" s="119"/>
      <c r="M12" s="137"/>
      <c r="N12" s="357"/>
      <c r="O12" s="358"/>
      <c r="P12" s="102"/>
      <c r="Q12" s="102"/>
    </row>
    <row r="13" spans="1:17" ht="17.5" customHeight="1" x14ac:dyDescent="0.35">
      <c r="A13" s="100"/>
      <c r="C13" s="119" t="s">
        <v>46</v>
      </c>
      <c r="D13" s="119" t="s">
        <v>47</v>
      </c>
      <c r="H13" s="137"/>
      <c r="I13" s="119" t="s">
        <v>120</v>
      </c>
      <c r="J13" s="357"/>
      <c r="K13" s="139"/>
      <c r="L13" s="119"/>
      <c r="M13" s="137"/>
      <c r="N13" s="119" t="s">
        <v>44</v>
      </c>
      <c r="O13" s="357"/>
      <c r="P13" s="139"/>
      <c r="Q13" s="102"/>
    </row>
    <row r="14" spans="1:17" ht="17.5" customHeight="1" x14ac:dyDescent="0.35">
      <c r="A14" s="100"/>
      <c r="C14" s="119" t="s">
        <v>45</v>
      </c>
      <c r="D14" s="119" t="s">
        <v>48</v>
      </c>
      <c r="H14" s="137"/>
      <c r="I14" s="119" t="s">
        <v>45</v>
      </c>
      <c r="J14" s="359"/>
      <c r="K14" s="139"/>
      <c r="L14" s="119"/>
      <c r="M14" s="137"/>
      <c r="N14" s="119" t="s">
        <v>45</v>
      </c>
      <c r="O14" s="357"/>
      <c r="P14" s="139"/>
      <c r="Q14" s="102"/>
    </row>
    <row r="15" spans="1:17" ht="5" customHeight="1" x14ac:dyDescent="0.35">
      <c r="A15" s="100"/>
      <c r="H15" s="138"/>
      <c r="I15" s="146"/>
      <c r="J15" s="227"/>
      <c r="K15" s="140"/>
      <c r="L15" s="119"/>
      <c r="M15" s="138"/>
      <c r="N15" s="146"/>
      <c r="O15" s="146"/>
      <c r="P15" s="140"/>
      <c r="Q15" s="102"/>
    </row>
    <row r="16" spans="1:17" ht="45.5" customHeight="1" x14ac:dyDescent="0.35">
      <c r="A16" s="100"/>
      <c r="Q16" s="102"/>
    </row>
    <row r="17" spans="1:17" ht="5" customHeight="1" x14ac:dyDescent="0.35">
      <c r="A17" s="100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102"/>
    </row>
    <row r="18" spans="1:17" ht="51" customHeight="1" x14ac:dyDescent="0.35">
      <c r="A18" s="100"/>
      <c r="B18" s="117"/>
      <c r="C18" s="116" t="s">
        <v>15</v>
      </c>
      <c r="D18" s="117"/>
      <c r="E18" s="117"/>
      <c r="F18" s="117"/>
      <c r="G18" s="72"/>
      <c r="H18" s="72"/>
      <c r="I18" s="117"/>
      <c r="J18" s="117"/>
      <c r="K18" s="117"/>
      <c r="L18" s="126" t="s">
        <v>16</v>
      </c>
      <c r="M18" s="126"/>
      <c r="N18" s="126" t="s">
        <v>17</v>
      </c>
      <c r="O18" s="126" t="s">
        <v>18</v>
      </c>
      <c r="P18" s="126"/>
      <c r="Q18" s="102"/>
    </row>
    <row r="19" spans="1:17" ht="5" customHeight="1" x14ac:dyDescent="0.35">
      <c r="A19" s="100"/>
      <c r="B19" s="68"/>
      <c r="C19" s="68"/>
      <c r="D19" s="68"/>
      <c r="E19" s="68"/>
      <c r="F19" s="68"/>
      <c r="G19" s="69"/>
      <c r="H19" s="69"/>
      <c r="I19" s="68"/>
      <c r="J19" s="68"/>
      <c r="K19" s="68"/>
      <c r="L19" s="69"/>
      <c r="M19" s="69"/>
      <c r="N19" s="69"/>
      <c r="O19" s="69"/>
      <c r="P19" s="69"/>
      <c r="Q19" s="102"/>
    </row>
    <row r="20" spans="1:17" ht="15.5" customHeight="1" x14ac:dyDescent="0.35">
      <c r="A20" s="10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02"/>
    </row>
    <row r="21" spans="1:17" ht="25" customHeight="1" x14ac:dyDescent="0.35">
      <c r="A21" s="100"/>
      <c r="B21" s="147"/>
      <c r="C21" s="148" t="s">
        <v>31</v>
      </c>
      <c r="D21" s="149"/>
      <c r="E21" s="149"/>
      <c r="F21" s="149"/>
      <c r="G21" s="149"/>
      <c r="H21" s="149"/>
      <c r="I21" s="149"/>
      <c r="J21" s="149"/>
      <c r="K21" s="149"/>
      <c r="L21" s="311">
        <f>Bestellformular!Q68</f>
        <v>0</v>
      </c>
      <c r="M21" s="312"/>
      <c r="N21" s="151">
        <f>Bestellformular!S68</f>
        <v>19.2</v>
      </c>
      <c r="O21" s="229">
        <f t="shared" ref="O21:O28" si="0">N21*L21</f>
        <v>0</v>
      </c>
      <c r="P21" s="152"/>
      <c r="Q21" s="102"/>
    </row>
    <row r="22" spans="1:17" ht="25" customHeight="1" x14ac:dyDescent="0.35">
      <c r="A22" s="100"/>
      <c r="B22" s="150"/>
      <c r="C22" s="118" t="s">
        <v>32</v>
      </c>
      <c r="D22" s="143"/>
      <c r="E22" s="143"/>
      <c r="F22" s="143"/>
      <c r="G22" s="143"/>
      <c r="H22" s="143"/>
      <c r="I22" s="143"/>
      <c r="J22" s="143"/>
      <c r="K22" s="143"/>
      <c r="L22" s="317">
        <f>Bestellformular!Q69</f>
        <v>0</v>
      </c>
      <c r="M22" s="318"/>
      <c r="N22" s="151">
        <f>Bestellformular!S69</f>
        <v>20.8</v>
      </c>
      <c r="O22" s="230">
        <f t="shared" si="0"/>
        <v>0</v>
      </c>
      <c r="P22" s="153"/>
      <c r="Q22" s="102"/>
    </row>
    <row r="23" spans="1:17" ht="25" customHeight="1" x14ac:dyDescent="0.35">
      <c r="A23" s="100"/>
      <c r="B23" s="150"/>
      <c r="C23" s="118" t="s">
        <v>33</v>
      </c>
      <c r="D23" s="144"/>
      <c r="E23" s="144"/>
      <c r="F23" s="144"/>
      <c r="G23" s="144"/>
      <c r="H23" s="144"/>
      <c r="I23" s="144"/>
      <c r="J23" s="144"/>
      <c r="K23" s="144"/>
      <c r="L23" s="317">
        <f>Bestellformular!Q70</f>
        <v>0</v>
      </c>
      <c r="M23" s="318"/>
      <c r="N23" s="151">
        <f>Bestellformular!S70</f>
        <v>21.524999999999999</v>
      </c>
      <c r="O23" s="231">
        <f t="shared" si="0"/>
        <v>0</v>
      </c>
      <c r="P23" s="154"/>
      <c r="Q23" s="102"/>
    </row>
    <row r="24" spans="1:17" ht="25" customHeight="1" x14ac:dyDescent="0.35">
      <c r="A24" s="100"/>
      <c r="B24" s="150"/>
      <c r="C24" s="118" t="s">
        <v>34</v>
      </c>
      <c r="D24" s="144"/>
      <c r="E24" s="144"/>
      <c r="F24" s="144"/>
      <c r="G24" s="144"/>
      <c r="H24" s="144"/>
      <c r="I24" s="144"/>
      <c r="J24" s="144"/>
      <c r="K24" s="144"/>
      <c r="L24" s="317">
        <f>Bestellformular!Q71</f>
        <v>0</v>
      </c>
      <c r="M24" s="318"/>
      <c r="N24" s="151">
        <f>Bestellformular!S71</f>
        <v>21.6</v>
      </c>
      <c r="O24" s="231">
        <f t="shared" si="0"/>
        <v>0</v>
      </c>
      <c r="P24" s="154"/>
      <c r="Q24" s="102"/>
    </row>
    <row r="25" spans="1:17" ht="25" customHeight="1" x14ac:dyDescent="0.35">
      <c r="A25" s="100"/>
      <c r="B25" s="150"/>
      <c r="C25" s="118" t="s">
        <v>35</v>
      </c>
      <c r="D25" s="144"/>
      <c r="E25" s="144"/>
      <c r="F25" s="144"/>
      <c r="G25" s="144"/>
      <c r="H25" s="144"/>
      <c r="I25" s="144"/>
      <c r="J25" s="144"/>
      <c r="K25" s="144"/>
      <c r="L25" s="317">
        <f>Bestellformular!Q72</f>
        <v>0</v>
      </c>
      <c r="M25" s="318"/>
      <c r="N25" s="151">
        <f>Bestellformular!S72</f>
        <v>36</v>
      </c>
      <c r="O25" s="231">
        <f t="shared" si="0"/>
        <v>0</v>
      </c>
      <c r="P25" s="154"/>
      <c r="Q25" s="102"/>
    </row>
    <row r="26" spans="1:17" ht="25" customHeight="1" x14ac:dyDescent="0.35">
      <c r="A26" s="100"/>
      <c r="B26" s="150"/>
      <c r="C26" s="118" t="s">
        <v>36</v>
      </c>
      <c r="D26" s="144"/>
      <c r="E26" s="144"/>
      <c r="F26" s="144"/>
      <c r="G26" s="144"/>
      <c r="H26" s="144"/>
      <c r="I26" s="144"/>
      <c r="J26" s="144"/>
      <c r="K26" s="144"/>
      <c r="L26" s="317">
        <f>Bestellformular!Q73</f>
        <v>0</v>
      </c>
      <c r="M26" s="318"/>
      <c r="N26" s="151">
        <f>Bestellformular!S73</f>
        <v>25</v>
      </c>
      <c r="O26" s="231">
        <f t="shared" si="0"/>
        <v>0</v>
      </c>
      <c r="P26" s="154"/>
      <c r="Q26" s="102"/>
    </row>
    <row r="27" spans="1:17" s="107" customFormat="1" ht="25" customHeight="1" x14ac:dyDescent="0.35">
      <c r="A27" s="106"/>
      <c r="B27" s="150"/>
      <c r="C27" s="118" t="s">
        <v>37</v>
      </c>
      <c r="D27" s="144"/>
      <c r="E27" s="144"/>
      <c r="F27" s="144"/>
      <c r="G27" s="144"/>
      <c r="H27" s="144"/>
      <c r="I27" s="144"/>
      <c r="J27" s="144"/>
      <c r="K27" s="144"/>
      <c r="L27" s="317">
        <f>Bestellformular!Q74</f>
        <v>0</v>
      </c>
      <c r="M27" s="318"/>
      <c r="N27" s="151">
        <f>Bestellformular!S74</f>
        <v>25.6</v>
      </c>
      <c r="O27" s="231">
        <f t="shared" si="0"/>
        <v>0</v>
      </c>
      <c r="P27" s="154"/>
      <c r="Q27" s="108"/>
    </row>
    <row r="28" spans="1:17" ht="25" customHeight="1" x14ac:dyDescent="0.35">
      <c r="A28" s="100"/>
      <c r="B28" s="137"/>
      <c r="C28" s="119" t="s">
        <v>38</v>
      </c>
      <c r="D28" s="95"/>
      <c r="E28" s="95"/>
      <c r="F28" s="95"/>
      <c r="G28" s="95"/>
      <c r="H28" s="95"/>
      <c r="I28" s="95"/>
      <c r="J28" s="95"/>
      <c r="K28" s="95"/>
      <c r="L28" s="319">
        <f>Bestellformular!Q75</f>
        <v>0</v>
      </c>
      <c r="M28" s="320"/>
      <c r="N28" s="151">
        <f>Bestellformular!S75</f>
        <v>15.600000000000001</v>
      </c>
      <c r="O28" s="232">
        <f t="shared" si="0"/>
        <v>0</v>
      </c>
      <c r="P28" s="155"/>
      <c r="Q28" s="102"/>
    </row>
    <row r="29" spans="1:17" ht="25" customHeight="1" x14ac:dyDescent="0.35">
      <c r="A29" s="100"/>
      <c r="B29" s="156"/>
      <c r="C29" s="165"/>
      <c r="D29" s="166"/>
      <c r="E29" s="124"/>
      <c r="F29" s="124"/>
      <c r="G29" s="167"/>
      <c r="H29" s="167"/>
      <c r="I29" s="124"/>
      <c r="J29" s="168" t="s">
        <v>49</v>
      </c>
      <c r="K29" s="168"/>
      <c r="L29" s="313">
        <f>SUM(L21:L28)</f>
        <v>0</v>
      </c>
      <c r="M29" s="314"/>
      <c r="N29" s="170"/>
      <c r="O29" s="233">
        <f>SUM(O21:O28)</f>
        <v>0</v>
      </c>
      <c r="P29" s="169"/>
      <c r="Q29" s="102"/>
    </row>
    <row r="30" spans="1:17" ht="20.149999999999999" customHeight="1" x14ac:dyDescent="0.35">
      <c r="A30" s="100"/>
      <c r="L30" s="105"/>
      <c r="M30" s="105"/>
      <c r="N30" s="105"/>
      <c r="O30" s="105"/>
      <c r="P30" s="105"/>
      <c r="Q30" s="102"/>
    </row>
    <row r="31" spans="1:17" ht="25" customHeight="1" x14ac:dyDescent="0.35">
      <c r="A31" s="100"/>
      <c r="B31" s="156"/>
      <c r="C31" s="157" t="s">
        <v>39</v>
      </c>
      <c r="D31" s="124"/>
      <c r="E31" s="124"/>
      <c r="F31" s="124"/>
      <c r="G31" s="124"/>
      <c r="H31" s="124"/>
      <c r="I31" s="124"/>
      <c r="J31" s="124"/>
      <c r="K31" s="124"/>
      <c r="L31" s="315">
        <f>Bestellformular!V70</f>
        <v>0</v>
      </c>
      <c r="M31" s="316"/>
      <c r="N31" s="234">
        <v>0.55000000000000004</v>
      </c>
      <c r="O31" s="235">
        <f>N31*L31</f>
        <v>0</v>
      </c>
      <c r="P31" s="158">
        <f>N31*L31</f>
        <v>0</v>
      </c>
      <c r="Q31" s="102"/>
    </row>
    <row r="32" spans="1:17" ht="20.149999999999999" customHeight="1" x14ac:dyDescent="0.35">
      <c r="A32" s="100"/>
      <c r="L32" s="105"/>
      <c r="M32" s="105"/>
      <c r="N32" s="105"/>
      <c r="O32" s="105"/>
      <c r="P32" s="105"/>
      <c r="Q32" s="102"/>
    </row>
    <row r="33" spans="1:17" s="128" customFormat="1" ht="25" customHeight="1" x14ac:dyDescent="0.35">
      <c r="A33" s="127"/>
      <c r="J33" s="159" t="s">
        <v>51</v>
      </c>
      <c r="K33" s="221"/>
      <c r="L33" s="160"/>
      <c r="M33" s="160"/>
      <c r="N33" s="171"/>
      <c r="O33" s="233">
        <f>O31+O29</f>
        <v>0</v>
      </c>
      <c r="P33" s="239">
        <f>O29+P31</f>
        <v>0</v>
      </c>
      <c r="Q33" s="129"/>
    </row>
    <row r="34" spans="1:17" ht="25" customHeight="1" x14ac:dyDescent="0.35">
      <c r="A34" s="100"/>
      <c r="J34" s="150" t="s">
        <v>52</v>
      </c>
      <c r="K34" s="223"/>
      <c r="L34" s="124"/>
      <c r="M34" s="124"/>
      <c r="N34" s="172"/>
      <c r="O34" s="232">
        <f>Bestellformular!X69</f>
        <v>0</v>
      </c>
      <c r="P34" s="238">
        <v>0</v>
      </c>
      <c r="Q34" s="102"/>
    </row>
    <row r="35" spans="1:17" ht="25" customHeight="1" x14ac:dyDescent="0.35">
      <c r="A35" s="100"/>
      <c r="J35" s="150" t="s">
        <v>53</v>
      </c>
      <c r="K35" s="223"/>
      <c r="L35" s="124"/>
      <c r="M35" s="124"/>
      <c r="N35" s="172"/>
      <c r="O35" s="232">
        <f>Bestellformular!X71</f>
        <v>0</v>
      </c>
      <c r="P35" s="153">
        <v>0</v>
      </c>
      <c r="Q35" s="102"/>
    </row>
    <row r="36" spans="1:17" s="104" customFormat="1" ht="25" customHeight="1" x14ac:dyDescent="0.35">
      <c r="A36" s="130"/>
      <c r="J36" s="161" t="s">
        <v>54</v>
      </c>
      <c r="K36" s="224"/>
      <c r="L36" s="131"/>
      <c r="M36" s="131"/>
      <c r="N36" s="132"/>
      <c r="O36" s="232">
        <f>O33+O34+O35</f>
        <v>0</v>
      </c>
      <c r="P36" s="162">
        <f>P33+P34+P35</f>
        <v>0</v>
      </c>
      <c r="Q36" s="133"/>
    </row>
    <row r="37" spans="1:17" ht="25" customHeight="1" x14ac:dyDescent="0.35">
      <c r="A37" s="100"/>
      <c r="J37" s="150" t="s">
        <v>55</v>
      </c>
      <c r="K37" s="223"/>
      <c r="L37" s="124"/>
      <c r="M37" s="124"/>
      <c r="N37" s="86"/>
      <c r="O37" s="232">
        <f>Bestellformular!X73</f>
        <v>0</v>
      </c>
      <c r="P37" s="153">
        <f>7%*(P33+P34)</f>
        <v>0</v>
      </c>
      <c r="Q37" s="102"/>
    </row>
    <row r="38" spans="1:17" ht="25" customHeight="1" x14ac:dyDescent="0.35">
      <c r="A38" s="100"/>
      <c r="J38" s="150" t="s">
        <v>56</v>
      </c>
      <c r="K38" s="223"/>
      <c r="L38" s="124"/>
      <c r="M38" s="124"/>
      <c r="N38" s="86"/>
      <c r="O38" s="232">
        <f>Bestellformular!X74</f>
        <v>0</v>
      </c>
      <c r="P38" s="153">
        <f>19%*P35</f>
        <v>0</v>
      </c>
      <c r="Q38" s="102"/>
    </row>
    <row r="39" spans="1:17" ht="25" customHeight="1" thickBot="1" x14ac:dyDescent="0.4">
      <c r="A39" s="100"/>
      <c r="J39" s="163" t="s">
        <v>57</v>
      </c>
      <c r="K39" s="119"/>
      <c r="N39" s="121"/>
      <c r="O39" s="236">
        <f>O38+O37</f>
        <v>0</v>
      </c>
      <c r="P39" s="164">
        <f>P38+P37</f>
        <v>0</v>
      </c>
      <c r="Q39" s="102"/>
    </row>
    <row r="40" spans="1:17" ht="29.5" customHeight="1" thickBot="1" x14ac:dyDescent="0.4">
      <c r="A40" s="100"/>
      <c r="J40" s="122" t="s">
        <v>58</v>
      </c>
      <c r="K40" s="222"/>
      <c r="L40" s="120"/>
      <c r="M40" s="120"/>
      <c r="N40" s="173"/>
      <c r="O40" s="237">
        <f>O36+O39</f>
        <v>0</v>
      </c>
      <c r="P40" s="123">
        <f>P39+P36</f>
        <v>0</v>
      </c>
      <c r="Q40" s="102"/>
    </row>
    <row r="41" spans="1:17" x14ac:dyDescent="0.35">
      <c r="A41" s="100"/>
      <c r="Q41" s="102"/>
    </row>
    <row r="42" spans="1:17" x14ac:dyDescent="0.35">
      <c r="A42" s="100"/>
      <c r="Q42" s="102"/>
    </row>
    <row r="43" spans="1:17" ht="21" customHeight="1" x14ac:dyDescent="0.35">
      <c r="A43" s="100"/>
      <c r="Q43" s="102"/>
    </row>
    <row r="44" spans="1:17" ht="6.65" customHeight="1" x14ac:dyDescent="0.3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</row>
    <row r="45" spans="1:17" ht="6.65" customHeight="1" x14ac:dyDescent="0.35">
      <c r="A45" s="100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2"/>
    </row>
    <row r="46" spans="1:17" ht="17" x14ac:dyDescent="0.35">
      <c r="A46" s="100"/>
      <c r="C46" s="119" t="s">
        <v>27</v>
      </c>
      <c r="D46" s="119"/>
      <c r="E46" s="119"/>
      <c r="F46" s="119"/>
      <c r="G46" s="119"/>
      <c r="H46" s="119"/>
      <c r="I46" s="119" t="s">
        <v>250</v>
      </c>
      <c r="Q46" s="102"/>
    </row>
    <row r="47" spans="1:17" ht="17" x14ac:dyDescent="0.35">
      <c r="A47" s="100"/>
      <c r="C47" s="119" t="s">
        <v>26</v>
      </c>
      <c r="D47" s="119"/>
      <c r="E47" s="119"/>
      <c r="F47" s="119"/>
      <c r="G47" s="119"/>
      <c r="H47" s="119"/>
      <c r="I47" s="119"/>
      <c r="Q47" s="102"/>
    </row>
    <row r="48" spans="1:17" ht="17" x14ac:dyDescent="0.35">
      <c r="A48" s="100"/>
      <c r="C48" s="119" t="s">
        <v>25</v>
      </c>
      <c r="D48" s="119"/>
      <c r="E48" s="119"/>
      <c r="F48" s="119"/>
      <c r="G48" s="119"/>
      <c r="H48" s="119"/>
      <c r="I48" s="119" t="s">
        <v>249</v>
      </c>
      <c r="Q48" s="102"/>
    </row>
    <row r="49" spans="1:19" ht="17" x14ac:dyDescent="0.35">
      <c r="A49" s="100"/>
      <c r="C49" s="119" t="s">
        <v>30</v>
      </c>
      <c r="Q49" s="102"/>
    </row>
    <row r="50" spans="1:19" s="111" customFormat="1" ht="14.5" customHeight="1" x14ac:dyDescent="0.35">
      <c r="A50" s="109"/>
      <c r="C50" s="309" t="s">
        <v>121</v>
      </c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110"/>
      <c r="S50" s="99"/>
    </row>
    <row r="51" spans="1:19" x14ac:dyDescent="0.35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4"/>
    </row>
  </sheetData>
  <sheetProtection algorithmName="SHA-512" hashValue="y3yR4gfBT6QTzH9m91bNesefidBdd+hXLocV4NDSOKFoFq2aYlNACNsWdWMgX3z1baiGlZO6dgcOq5EJwL5nFA==" saltValue="QRj5mcLKqOcDh5OkvjfVnQ==" spinCount="100000" sheet="1" objects="1" scenarios="1"/>
  <mergeCells count="11">
    <mergeCell ref="C50:P50"/>
    <mergeCell ref="L21:M21"/>
    <mergeCell ref="L29:M29"/>
    <mergeCell ref="L31:M31"/>
    <mergeCell ref="L27:M27"/>
    <mergeCell ref="L26:M26"/>
    <mergeCell ref="L25:M25"/>
    <mergeCell ref="L24:M24"/>
    <mergeCell ref="L23:M23"/>
    <mergeCell ref="L22:M22"/>
    <mergeCell ref="L28:M28"/>
  </mergeCells>
  <hyperlinks>
    <hyperlink ref="C50" r:id="rId1" xr:uid="{82B55E2F-82DE-4145-970E-079A33C22992}"/>
  </hyperlinks>
  <printOptions horizontalCentered="1" verticalCentered="1"/>
  <pageMargins left="0.25" right="0.25" top="0.75" bottom="0.75" header="0.3" footer="0.3"/>
  <pageSetup paperSize="9" scale="6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0CF5-DA6E-4756-B111-E3C071E58D12}">
  <sheetPr>
    <pageSetUpPr fitToPage="1"/>
  </sheetPr>
  <dimension ref="A1:U57"/>
  <sheetViews>
    <sheetView showGridLines="0" tabSelected="1" zoomScale="115" zoomScaleNormal="115" workbookViewId="0">
      <selection sqref="A1:XFD1048576"/>
    </sheetView>
  </sheetViews>
  <sheetFormatPr baseColWidth="10" defaultRowHeight="14.5" x14ac:dyDescent="0.35"/>
  <cols>
    <col min="1" max="1" width="2.6328125" style="174" customWidth="1"/>
    <col min="2" max="2" width="16.26953125" style="174" customWidth="1"/>
    <col min="3" max="3" width="12.36328125" style="174" customWidth="1"/>
    <col min="4" max="4" width="11.7265625" style="174" customWidth="1"/>
    <col min="5" max="5" width="13.08984375" style="174" customWidth="1"/>
    <col min="6" max="6" width="5.90625" style="174" customWidth="1"/>
    <col min="7" max="7" width="1.1796875" style="174" customWidth="1"/>
    <col min="8" max="8" width="5.81640625" style="174" customWidth="1"/>
    <col min="9" max="9" width="17.1796875" style="174" customWidth="1"/>
    <col min="10" max="10" width="11.81640625" style="174" customWidth="1"/>
    <col min="11" max="11" width="2.36328125" style="174" customWidth="1"/>
    <col min="12" max="12" width="10.90625" style="174"/>
    <col min="13" max="13" width="18.453125" style="174" customWidth="1"/>
    <col min="14" max="14" width="13.81640625" style="174" customWidth="1"/>
    <col min="15" max="16384" width="10.90625" style="174"/>
  </cols>
  <sheetData>
    <row r="1" spans="1:21" x14ac:dyDescent="0.35">
      <c r="A1" s="197"/>
      <c r="B1" s="198"/>
      <c r="C1" s="198"/>
      <c r="D1" s="198"/>
      <c r="E1" s="198"/>
      <c r="F1" s="198"/>
      <c r="G1" s="198"/>
      <c r="H1" s="198"/>
      <c r="I1" s="198"/>
      <c r="J1" s="198"/>
      <c r="K1" s="199"/>
      <c r="M1" s="175"/>
      <c r="N1" s="175"/>
      <c r="O1" s="175"/>
    </row>
    <row r="2" spans="1:21" ht="21" x14ac:dyDescent="0.35">
      <c r="A2" s="200"/>
      <c r="B2" s="186"/>
      <c r="C2" s="186"/>
      <c r="D2" s="201" t="s">
        <v>64</v>
      </c>
      <c r="E2" s="186"/>
      <c r="F2" s="186"/>
      <c r="G2" s="186"/>
      <c r="H2" s="186"/>
      <c r="I2" s="186"/>
      <c r="J2" s="186"/>
      <c r="K2" s="202"/>
      <c r="M2" s="175"/>
      <c r="N2" s="175"/>
      <c r="O2" s="175"/>
      <c r="R2" s="174">
        <f>Q2*P2</f>
        <v>0</v>
      </c>
      <c r="S2" s="174" t="e">
        <f>11520/R2</f>
        <v>#DIV/0!</v>
      </c>
      <c r="T2" s="174">
        <f>15*R2</f>
        <v>0</v>
      </c>
      <c r="U2" s="174">
        <f>T2*0.62</f>
        <v>0</v>
      </c>
    </row>
    <row r="3" spans="1:21" ht="15" thickBot="1" x14ac:dyDescent="0.4">
      <c r="A3" s="200"/>
      <c r="B3" s="186"/>
      <c r="C3" s="186"/>
      <c r="D3" s="186"/>
      <c r="E3" s="186"/>
      <c r="F3" s="186"/>
      <c r="G3" s="186"/>
      <c r="H3" s="186"/>
      <c r="I3" s="186"/>
      <c r="J3" s="186"/>
      <c r="K3" s="202"/>
      <c r="M3" s="175"/>
      <c r="N3" s="175"/>
      <c r="O3" s="175"/>
    </row>
    <row r="4" spans="1:21" ht="19" customHeight="1" thickBot="1" x14ac:dyDescent="0.4">
      <c r="A4" s="200"/>
      <c r="B4" s="186"/>
      <c r="C4" s="186"/>
      <c r="D4" s="186"/>
      <c r="E4" s="186"/>
      <c r="F4" s="186"/>
      <c r="G4" s="176"/>
      <c r="H4" s="191" t="s">
        <v>62</v>
      </c>
      <c r="I4" s="178"/>
      <c r="J4" s="177"/>
      <c r="K4" s="202"/>
      <c r="M4" s="175"/>
      <c r="O4" s="175"/>
      <c r="R4" s="174">
        <f>800/0.6</f>
        <v>1333.3333333333335</v>
      </c>
      <c r="S4" s="174" t="e">
        <f>R4/R2</f>
        <v>#DIV/0!</v>
      </c>
      <c r="T4" s="174">
        <f>300/R4</f>
        <v>0.22499999999999998</v>
      </c>
    </row>
    <row r="5" spans="1:21" x14ac:dyDescent="0.35">
      <c r="A5" s="200"/>
      <c r="B5" s="186"/>
      <c r="C5" s="186"/>
      <c r="D5" s="186"/>
      <c r="E5" s="186"/>
      <c r="F5" s="186"/>
      <c r="G5" s="179"/>
      <c r="H5" s="182" t="s">
        <v>59</v>
      </c>
      <c r="I5" s="182"/>
      <c r="J5" s="180"/>
      <c r="K5" s="202"/>
      <c r="T5" s="174">
        <f>200/R4</f>
        <v>0.15</v>
      </c>
    </row>
    <row r="6" spans="1:21" x14ac:dyDescent="0.35">
      <c r="A6" s="200"/>
      <c r="B6" s="186"/>
      <c r="C6" s="186"/>
      <c r="D6" s="186"/>
      <c r="E6" s="186"/>
      <c r="F6" s="186"/>
      <c r="G6" s="183"/>
      <c r="H6" s="186" t="s">
        <v>28</v>
      </c>
      <c r="I6" s="186"/>
      <c r="J6" s="184"/>
      <c r="K6" s="202"/>
    </row>
    <row r="7" spans="1:21" x14ac:dyDescent="0.35">
      <c r="A7" s="200"/>
      <c r="B7" s="186"/>
      <c r="C7" s="186"/>
      <c r="D7" s="186"/>
      <c r="E7" s="186"/>
      <c r="F7" s="186"/>
      <c r="G7" s="183"/>
      <c r="H7" s="186" t="s">
        <v>60</v>
      </c>
      <c r="I7" s="186"/>
      <c r="J7" s="184"/>
      <c r="K7" s="202"/>
    </row>
    <row r="8" spans="1:21" x14ac:dyDescent="0.35">
      <c r="A8" s="200"/>
      <c r="B8" s="186"/>
      <c r="C8" s="186"/>
      <c r="D8" s="186"/>
      <c r="E8" s="186"/>
      <c r="F8" s="186"/>
      <c r="G8" s="183"/>
      <c r="H8" s="186" t="s">
        <v>61</v>
      </c>
      <c r="I8" s="186"/>
      <c r="J8" s="184"/>
      <c r="K8" s="202"/>
    </row>
    <row r="9" spans="1:21" ht="15" thickBot="1" x14ac:dyDescent="0.4">
      <c r="A9" s="200"/>
      <c r="B9" s="186"/>
      <c r="C9" s="186"/>
      <c r="D9" s="186"/>
      <c r="E9" s="186"/>
      <c r="F9" s="186"/>
      <c r="G9" s="187"/>
      <c r="H9" s="192" t="s">
        <v>65</v>
      </c>
      <c r="I9" s="189"/>
      <c r="J9" s="188"/>
      <c r="K9" s="202"/>
    </row>
    <row r="10" spans="1:21" x14ac:dyDescent="0.35">
      <c r="A10" s="200"/>
      <c r="B10" s="186"/>
      <c r="C10" s="186"/>
      <c r="D10" s="186"/>
      <c r="E10" s="186"/>
      <c r="F10" s="186"/>
      <c r="G10" s="186"/>
      <c r="H10" s="186"/>
      <c r="I10" s="186"/>
      <c r="J10" s="186"/>
      <c r="K10" s="202"/>
    </row>
    <row r="11" spans="1:21" x14ac:dyDescent="0.35">
      <c r="A11" s="200"/>
      <c r="B11" s="186"/>
      <c r="C11" s="186"/>
      <c r="D11" s="186"/>
      <c r="E11" s="186"/>
      <c r="F11" s="186"/>
      <c r="G11" s="186"/>
      <c r="H11" s="186"/>
      <c r="I11" s="186"/>
      <c r="J11" s="186"/>
      <c r="K11" s="202"/>
    </row>
    <row r="12" spans="1:21" ht="15" thickBot="1" x14ac:dyDescent="0.4">
      <c r="A12" s="200"/>
      <c r="B12" s="186"/>
      <c r="C12" s="186"/>
      <c r="D12" s="186"/>
      <c r="E12" s="186"/>
      <c r="F12" s="186"/>
      <c r="G12" s="186"/>
      <c r="H12" s="186"/>
      <c r="I12" s="186"/>
      <c r="J12" s="186"/>
      <c r="K12" s="202"/>
    </row>
    <row r="13" spans="1:21" ht="15" thickBot="1" x14ac:dyDescent="0.4">
      <c r="A13" s="200"/>
      <c r="B13" s="193" t="s">
        <v>70</v>
      </c>
      <c r="C13" s="194" t="s">
        <v>71</v>
      </c>
      <c r="D13" s="194" t="s">
        <v>72</v>
      </c>
      <c r="E13" s="195" t="s">
        <v>73</v>
      </c>
      <c r="F13" s="186"/>
      <c r="G13" s="176"/>
      <c r="H13" s="191" t="s">
        <v>63</v>
      </c>
      <c r="I13" s="178"/>
      <c r="J13" s="177"/>
      <c r="K13" s="202"/>
    </row>
    <row r="14" spans="1:21" ht="15" thickBot="1" x14ac:dyDescent="0.4">
      <c r="A14" s="200"/>
      <c r="B14" s="331"/>
      <c r="C14" s="330"/>
      <c r="D14" s="329"/>
      <c r="E14" s="196" t="s">
        <v>69</v>
      </c>
      <c r="F14" s="186"/>
      <c r="G14" s="181"/>
      <c r="H14" s="332">
        <f>'Pro-Forma Rechnung'!N10</f>
        <v>0</v>
      </c>
      <c r="I14" s="182"/>
      <c r="J14" s="180"/>
      <c r="K14" s="202"/>
    </row>
    <row r="15" spans="1:21" x14ac:dyDescent="0.35">
      <c r="A15" s="200"/>
      <c r="B15" s="186"/>
      <c r="C15" s="186"/>
      <c r="D15" s="186"/>
      <c r="E15" s="186"/>
      <c r="F15" s="186"/>
      <c r="G15" s="185"/>
      <c r="H15" s="333">
        <f>'Pro-Forma Rechnung'!N11</f>
        <v>0</v>
      </c>
      <c r="I15" s="186"/>
      <c r="J15" s="184"/>
      <c r="K15" s="202"/>
    </row>
    <row r="16" spans="1:21" x14ac:dyDescent="0.35">
      <c r="A16" s="200"/>
      <c r="B16" s="186"/>
      <c r="C16" s="186"/>
      <c r="D16" s="186"/>
      <c r="E16" s="186"/>
      <c r="F16" s="186"/>
      <c r="G16" s="185"/>
      <c r="H16" s="333">
        <f>'Pro-Forma Rechnung'!N12</f>
        <v>0</v>
      </c>
      <c r="I16" s="186"/>
      <c r="J16" s="184"/>
      <c r="K16" s="202"/>
    </row>
    <row r="17" spans="1:11" x14ac:dyDescent="0.35">
      <c r="A17" s="200"/>
      <c r="B17" s="186"/>
      <c r="C17" s="186"/>
      <c r="D17" s="186"/>
      <c r="E17" s="186"/>
      <c r="F17" s="186"/>
      <c r="G17" s="185"/>
      <c r="H17" s="190" t="s">
        <v>61</v>
      </c>
      <c r="I17" s="186"/>
      <c r="J17" s="184"/>
      <c r="K17" s="202"/>
    </row>
    <row r="18" spans="1:11" ht="15" thickBot="1" x14ac:dyDescent="0.4">
      <c r="A18" s="200"/>
      <c r="B18" s="186"/>
      <c r="C18" s="186"/>
      <c r="D18" s="186"/>
      <c r="E18" s="186"/>
      <c r="F18" s="186"/>
      <c r="G18" s="187"/>
      <c r="H18" s="192" t="s">
        <v>66</v>
      </c>
      <c r="I18" s="334">
        <f>'Pro-Forma Rechnung'!O14</f>
        <v>0</v>
      </c>
      <c r="J18" s="188"/>
      <c r="K18" s="202"/>
    </row>
    <row r="19" spans="1:11" ht="26.5" customHeight="1" thickBot="1" x14ac:dyDescent="0.4">
      <c r="A19" s="200"/>
      <c r="B19" s="186"/>
      <c r="C19" s="186"/>
      <c r="D19" s="186"/>
      <c r="E19" s="186"/>
      <c r="F19" s="186"/>
      <c r="G19" s="186"/>
      <c r="H19" s="186"/>
      <c r="I19" s="186"/>
      <c r="J19" s="186"/>
      <c r="K19" s="202"/>
    </row>
    <row r="20" spans="1:11" s="209" customFormat="1" x14ac:dyDescent="0.35">
      <c r="A20" s="206"/>
      <c r="B20" s="212" t="s">
        <v>81</v>
      </c>
      <c r="C20" s="213" t="s">
        <v>86</v>
      </c>
      <c r="D20" s="213" t="s">
        <v>88</v>
      </c>
      <c r="E20" s="325" t="s">
        <v>82</v>
      </c>
      <c r="F20" s="325"/>
      <c r="G20" s="214"/>
      <c r="H20" s="325" t="s">
        <v>84</v>
      </c>
      <c r="I20" s="327"/>
      <c r="J20" s="207"/>
      <c r="K20" s="208"/>
    </row>
    <row r="21" spans="1:11" s="209" customFormat="1" ht="15" thickBot="1" x14ac:dyDescent="0.4">
      <c r="A21" s="206"/>
      <c r="B21" s="215" t="s">
        <v>80</v>
      </c>
      <c r="C21" s="216" t="s">
        <v>87</v>
      </c>
      <c r="D21" s="216" t="s">
        <v>89</v>
      </c>
      <c r="E21" s="326" t="s">
        <v>83</v>
      </c>
      <c r="F21" s="326"/>
      <c r="G21" s="217"/>
      <c r="H21" s="326" t="s">
        <v>85</v>
      </c>
      <c r="I21" s="328"/>
      <c r="J21" s="207"/>
      <c r="K21" s="208"/>
    </row>
    <row r="22" spans="1:11" x14ac:dyDescent="0.35">
      <c r="A22" s="200"/>
      <c r="B22" s="186" t="s">
        <v>77</v>
      </c>
      <c r="C22" s="335"/>
      <c r="D22" s="210">
        <v>10</v>
      </c>
      <c r="E22" s="322">
        <f>D22*C22</f>
        <v>0</v>
      </c>
      <c r="F22" s="322"/>
      <c r="G22" s="186"/>
      <c r="H22" s="322">
        <f>E22</f>
        <v>0</v>
      </c>
      <c r="I22" s="322"/>
      <c r="J22" s="207"/>
      <c r="K22" s="202"/>
    </row>
    <row r="23" spans="1:11" x14ac:dyDescent="0.35">
      <c r="A23" s="200"/>
      <c r="B23" s="190" t="s">
        <v>78</v>
      </c>
      <c r="C23" s="335"/>
      <c r="D23" s="210">
        <v>10</v>
      </c>
      <c r="E23" s="322">
        <f t="shared" ref="E23:E24" si="0">D23*C23</f>
        <v>0</v>
      </c>
      <c r="F23" s="322"/>
      <c r="G23" s="186"/>
      <c r="H23" s="322">
        <f t="shared" ref="H23:H24" si="1">E23</f>
        <v>0</v>
      </c>
      <c r="I23" s="322"/>
      <c r="J23" s="207"/>
      <c r="K23" s="202"/>
    </row>
    <row r="24" spans="1:11" ht="15" thickBot="1" x14ac:dyDescent="0.4">
      <c r="A24" s="200"/>
      <c r="B24" s="192" t="s">
        <v>79</v>
      </c>
      <c r="C24" s="336"/>
      <c r="D24" s="211">
        <v>10</v>
      </c>
      <c r="E24" s="321">
        <f t="shared" si="0"/>
        <v>0</v>
      </c>
      <c r="F24" s="321"/>
      <c r="G24" s="189"/>
      <c r="H24" s="321">
        <f t="shared" si="1"/>
        <v>0</v>
      </c>
      <c r="I24" s="321"/>
      <c r="J24" s="207"/>
      <c r="K24" s="202"/>
    </row>
    <row r="25" spans="1:11" ht="22" customHeight="1" x14ac:dyDescent="0.35">
      <c r="A25" s="200"/>
      <c r="B25" s="186"/>
      <c r="C25" s="186"/>
      <c r="D25" s="186"/>
      <c r="E25" s="323">
        <f>SUM(E22:F24)</f>
        <v>0</v>
      </c>
      <c r="F25" s="324"/>
      <c r="G25" s="186"/>
      <c r="H25" s="323">
        <f>SUM(H22:I24)</f>
        <v>0</v>
      </c>
      <c r="I25" s="324"/>
      <c r="J25" s="186"/>
      <c r="K25" s="202"/>
    </row>
    <row r="26" spans="1:11" x14ac:dyDescent="0.35">
      <c r="A26" s="200"/>
      <c r="B26" s="186"/>
      <c r="C26" s="186"/>
      <c r="D26" s="186"/>
      <c r="E26" s="186"/>
      <c r="F26" s="186"/>
      <c r="G26" s="186"/>
      <c r="H26" s="186"/>
      <c r="I26" s="186"/>
      <c r="J26" s="186"/>
      <c r="K26" s="202"/>
    </row>
    <row r="27" spans="1:11" x14ac:dyDescent="0.35">
      <c r="A27" s="200"/>
      <c r="B27" s="218" t="s">
        <v>76</v>
      </c>
      <c r="C27" s="204"/>
      <c r="D27" s="204"/>
      <c r="E27" s="204"/>
      <c r="F27" s="204"/>
      <c r="G27" s="204"/>
      <c r="H27" s="204"/>
      <c r="I27" s="204"/>
      <c r="J27" s="204"/>
      <c r="K27" s="202"/>
    </row>
    <row r="28" spans="1:11" x14ac:dyDescent="0.35">
      <c r="A28" s="200"/>
      <c r="B28" s="186"/>
      <c r="C28" s="186"/>
      <c r="D28" s="186"/>
      <c r="E28" s="186"/>
      <c r="F28" s="186"/>
      <c r="G28" s="186"/>
      <c r="H28" s="186"/>
      <c r="I28" s="186"/>
      <c r="J28" s="186"/>
      <c r="K28" s="202"/>
    </row>
    <row r="29" spans="1:11" ht="15" thickBot="1" x14ac:dyDescent="0.4">
      <c r="A29" s="200"/>
      <c r="B29" s="219" t="s">
        <v>67</v>
      </c>
      <c r="C29" s="219" t="s">
        <v>68</v>
      </c>
      <c r="D29" s="219"/>
      <c r="E29" s="220"/>
      <c r="F29" s="220"/>
      <c r="G29" s="220"/>
      <c r="H29" s="220"/>
      <c r="I29" s="219" t="s">
        <v>74</v>
      </c>
      <c r="J29" s="219" t="s">
        <v>75</v>
      </c>
      <c r="K29" s="202"/>
    </row>
    <row r="30" spans="1:11" x14ac:dyDescent="0.35">
      <c r="A30" s="200"/>
      <c r="B30" s="337"/>
      <c r="C30" s="338"/>
      <c r="D30" s="338"/>
      <c r="E30" s="338"/>
      <c r="F30" s="338"/>
      <c r="G30" s="338"/>
      <c r="H30" s="338"/>
      <c r="I30" s="337"/>
      <c r="J30" s="337"/>
      <c r="K30" s="202"/>
    </row>
    <row r="31" spans="1:11" x14ac:dyDescent="0.35">
      <c r="A31" s="200"/>
      <c r="B31" s="337"/>
      <c r="C31" s="338"/>
      <c r="D31" s="338"/>
      <c r="E31" s="338"/>
      <c r="F31" s="338"/>
      <c r="G31" s="338"/>
      <c r="H31" s="338"/>
      <c r="I31" s="337"/>
      <c r="J31" s="337"/>
      <c r="K31" s="202"/>
    </row>
    <row r="32" spans="1:11" x14ac:dyDescent="0.35">
      <c r="A32" s="200"/>
      <c r="B32" s="337"/>
      <c r="C32" s="338"/>
      <c r="D32" s="338"/>
      <c r="E32" s="338"/>
      <c r="F32" s="338"/>
      <c r="G32" s="338"/>
      <c r="H32" s="338"/>
      <c r="I32" s="337"/>
      <c r="J32" s="337"/>
      <c r="K32" s="202"/>
    </row>
    <row r="33" spans="1:11" x14ac:dyDescent="0.35">
      <c r="A33" s="200"/>
      <c r="B33" s="337"/>
      <c r="C33" s="338"/>
      <c r="D33" s="338"/>
      <c r="E33" s="338"/>
      <c r="F33" s="338"/>
      <c r="G33" s="338"/>
      <c r="H33" s="338"/>
      <c r="I33" s="337"/>
      <c r="J33" s="337"/>
      <c r="K33" s="202"/>
    </row>
    <row r="34" spans="1:11" x14ac:dyDescent="0.35">
      <c r="A34" s="200"/>
      <c r="B34" s="337"/>
      <c r="C34" s="338"/>
      <c r="D34" s="338"/>
      <c r="E34" s="338"/>
      <c r="F34" s="338"/>
      <c r="G34" s="338"/>
      <c r="H34" s="338"/>
      <c r="I34" s="337"/>
      <c r="J34" s="337"/>
      <c r="K34" s="202"/>
    </row>
    <row r="35" spans="1:11" x14ac:dyDescent="0.35">
      <c r="A35" s="200"/>
      <c r="B35" s="337"/>
      <c r="C35" s="338"/>
      <c r="D35" s="338"/>
      <c r="E35" s="338"/>
      <c r="F35" s="338"/>
      <c r="G35" s="338"/>
      <c r="H35" s="338"/>
      <c r="I35" s="337"/>
      <c r="J35" s="337"/>
      <c r="K35" s="202"/>
    </row>
    <row r="36" spans="1:11" x14ac:dyDescent="0.35">
      <c r="A36" s="200"/>
      <c r="B36" s="337"/>
      <c r="C36" s="338"/>
      <c r="D36" s="338"/>
      <c r="E36" s="338"/>
      <c r="F36" s="338"/>
      <c r="G36" s="338"/>
      <c r="H36" s="338"/>
      <c r="I36" s="337"/>
      <c r="J36" s="337"/>
      <c r="K36" s="202"/>
    </row>
    <row r="37" spans="1:11" x14ac:dyDescent="0.35">
      <c r="A37" s="200"/>
      <c r="B37" s="337"/>
      <c r="C37" s="338"/>
      <c r="D37" s="338"/>
      <c r="E37" s="338"/>
      <c r="F37" s="338"/>
      <c r="G37" s="338"/>
      <c r="H37" s="338"/>
      <c r="I37" s="337"/>
      <c r="J37" s="337"/>
      <c r="K37" s="202"/>
    </row>
    <row r="38" spans="1:11" x14ac:dyDescent="0.35">
      <c r="A38" s="200"/>
      <c r="B38" s="337"/>
      <c r="C38" s="338"/>
      <c r="D38" s="338"/>
      <c r="E38" s="338"/>
      <c r="F38" s="338"/>
      <c r="G38" s="338"/>
      <c r="H38" s="338"/>
      <c r="I38" s="337"/>
      <c r="J38" s="337"/>
      <c r="K38" s="202"/>
    </row>
    <row r="39" spans="1:11" x14ac:dyDescent="0.35">
      <c r="A39" s="200"/>
      <c r="B39" s="337"/>
      <c r="C39" s="338"/>
      <c r="D39" s="338"/>
      <c r="E39" s="338"/>
      <c r="F39" s="338"/>
      <c r="G39" s="338"/>
      <c r="H39" s="338"/>
      <c r="I39" s="337"/>
      <c r="J39" s="337"/>
      <c r="K39" s="202"/>
    </row>
    <row r="40" spans="1:11" x14ac:dyDescent="0.35">
      <c r="A40" s="200"/>
      <c r="B40" s="337"/>
      <c r="C40" s="338"/>
      <c r="D40" s="338"/>
      <c r="E40" s="338"/>
      <c r="F40" s="338"/>
      <c r="G40" s="338"/>
      <c r="H40" s="338"/>
      <c r="I40" s="337"/>
      <c r="J40" s="337"/>
      <c r="K40" s="202"/>
    </row>
    <row r="41" spans="1:11" x14ac:dyDescent="0.35">
      <c r="A41" s="200"/>
      <c r="B41" s="337"/>
      <c r="C41" s="339"/>
      <c r="D41" s="337"/>
      <c r="E41" s="337"/>
      <c r="F41" s="337"/>
      <c r="G41" s="337"/>
      <c r="H41" s="337"/>
      <c r="I41" s="337"/>
      <c r="J41" s="337"/>
      <c r="K41" s="202"/>
    </row>
    <row r="42" spans="1:11" x14ac:dyDescent="0.35">
      <c r="A42" s="200"/>
      <c r="B42" s="337"/>
      <c r="C42" s="339"/>
      <c r="D42" s="337"/>
      <c r="E42" s="337"/>
      <c r="F42" s="337"/>
      <c r="G42" s="337"/>
      <c r="H42" s="337"/>
      <c r="I42" s="337"/>
      <c r="J42" s="337"/>
      <c r="K42" s="202"/>
    </row>
    <row r="43" spans="1:11" x14ac:dyDescent="0.35">
      <c r="A43" s="200"/>
      <c r="B43" s="337"/>
      <c r="C43" s="338"/>
      <c r="D43" s="338"/>
      <c r="E43" s="338"/>
      <c r="F43" s="338"/>
      <c r="G43" s="338"/>
      <c r="H43" s="338"/>
      <c r="I43" s="337"/>
      <c r="J43" s="337"/>
      <c r="K43" s="202"/>
    </row>
    <row r="44" spans="1:11" x14ac:dyDescent="0.35">
      <c r="A44" s="200"/>
      <c r="B44" s="337"/>
      <c r="C44" s="338"/>
      <c r="D44" s="338"/>
      <c r="E44" s="338"/>
      <c r="F44" s="338"/>
      <c r="G44" s="338"/>
      <c r="H44" s="338"/>
      <c r="I44" s="337"/>
      <c r="J44" s="337"/>
      <c r="K44" s="202"/>
    </row>
    <row r="45" spans="1:11" x14ac:dyDescent="0.35">
      <c r="A45" s="200"/>
      <c r="B45" s="337"/>
      <c r="C45" s="338"/>
      <c r="D45" s="338"/>
      <c r="E45" s="338"/>
      <c r="F45" s="338"/>
      <c r="G45" s="338"/>
      <c r="H45" s="338"/>
      <c r="I45" s="337"/>
      <c r="J45" s="337"/>
      <c r="K45" s="202"/>
    </row>
    <row r="46" spans="1:11" x14ac:dyDescent="0.35">
      <c r="A46" s="200"/>
      <c r="B46" s="337"/>
      <c r="C46" s="338"/>
      <c r="D46" s="338"/>
      <c r="E46" s="338"/>
      <c r="F46" s="338"/>
      <c r="G46" s="338"/>
      <c r="H46" s="338"/>
      <c r="I46" s="337"/>
      <c r="J46" s="337"/>
      <c r="K46" s="202"/>
    </row>
    <row r="47" spans="1:11" x14ac:dyDescent="0.35">
      <c r="A47" s="200"/>
      <c r="B47" s="337"/>
      <c r="C47" s="338"/>
      <c r="D47" s="338"/>
      <c r="E47" s="338"/>
      <c r="F47" s="338"/>
      <c r="G47" s="338"/>
      <c r="H47" s="338"/>
      <c r="I47" s="337"/>
      <c r="J47" s="337"/>
      <c r="K47" s="202"/>
    </row>
    <row r="48" spans="1:11" x14ac:dyDescent="0.35">
      <c r="A48" s="200"/>
      <c r="B48" s="337"/>
      <c r="C48" s="338"/>
      <c r="D48" s="338"/>
      <c r="E48" s="338"/>
      <c r="F48" s="338"/>
      <c r="G48" s="338"/>
      <c r="H48" s="338"/>
      <c r="I48" s="337"/>
      <c r="J48" s="337"/>
      <c r="K48" s="202"/>
    </row>
    <row r="49" spans="1:11" x14ac:dyDescent="0.35">
      <c r="A49" s="200"/>
      <c r="B49" s="337"/>
      <c r="C49" s="338"/>
      <c r="D49" s="338"/>
      <c r="E49" s="338"/>
      <c r="F49" s="338"/>
      <c r="G49" s="338"/>
      <c r="H49" s="338"/>
      <c r="I49" s="337"/>
      <c r="J49" s="337"/>
      <c r="K49" s="202"/>
    </row>
    <row r="50" spans="1:11" x14ac:dyDescent="0.35">
      <c r="A50" s="200"/>
      <c r="B50" s="337"/>
      <c r="C50" s="338"/>
      <c r="D50" s="338"/>
      <c r="E50" s="338"/>
      <c r="F50" s="338"/>
      <c r="G50" s="338"/>
      <c r="H50" s="338"/>
      <c r="I50" s="337"/>
      <c r="J50" s="337"/>
      <c r="K50" s="202"/>
    </row>
    <row r="51" spans="1:11" x14ac:dyDescent="0.35">
      <c r="A51" s="200"/>
      <c r="B51" s="337"/>
      <c r="C51" s="338"/>
      <c r="D51" s="338"/>
      <c r="E51" s="338"/>
      <c r="F51" s="338"/>
      <c r="G51" s="338"/>
      <c r="H51" s="338"/>
      <c r="I51" s="337"/>
      <c r="J51" s="337"/>
      <c r="K51" s="202"/>
    </row>
    <row r="52" spans="1:11" x14ac:dyDescent="0.35">
      <c r="A52" s="200"/>
      <c r="B52" s="337"/>
      <c r="C52" s="338"/>
      <c r="D52" s="338"/>
      <c r="E52" s="338"/>
      <c r="F52" s="338"/>
      <c r="G52" s="338"/>
      <c r="H52" s="338"/>
      <c r="I52" s="337"/>
      <c r="J52" s="337"/>
      <c r="K52" s="202"/>
    </row>
    <row r="53" spans="1:11" x14ac:dyDescent="0.35">
      <c r="A53" s="200"/>
      <c r="B53" s="337"/>
      <c r="C53" s="338"/>
      <c r="D53" s="338"/>
      <c r="E53" s="338"/>
      <c r="F53" s="338"/>
      <c r="G53" s="338"/>
      <c r="H53" s="338"/>
      <c r="I53" s="337"/>
      <c r="J53" s="337"/>
      <c r="K53" s="202"/>
    </row>
    <row r="54" spans="1:11" x14ac:dyDescent="0.35">
      <c r="A54" s="200"/>
      <c r="B54" s="337"/>
      <c r="C54" s="338"/>
      <c r="D54" s="338"/>
      <c r="E54" s="338"/>
      <c r="F54" s="338"/>
      <c r="G54" s="338"/>
      <c r="H54" s="338"/>
      <c r="I54" s="337"/>
      <c r="J54" s="337"/>
      <c r="K54" s="202"/>
    </row>
    <row r="55" spans="1:11" x14ac:dyDescent="0.35">
      <c r="A55" s="200"/>
      <c r="B55" s="337"/>
      <c r="C55" s="338"/>
      <c r="D55" s="338"/>
      <c r="E55" s="338"/>
      <c r="F55" s="338"/>
      <c r="G55" s="338"/>
      <c r="H55" s="338"/>
      <c r="I55" s="337"/>
      <c r="J55" s="337"/>
      <c r="K55" s="202"/>
    </row>
    <row r="56" spans="1:11" x14ac:dyDescent="0.35">
      <c r="A56" s="200"/>
      <c r="B56" s="186"/>
      <c r="C56" s="186"/>
      <c r="D56" s="186"/>
      <c r="E56" s="186"/>
      <c r="F56" s="186"/>
      <c r="G56" s="186"/>
      <c r="H56" s="186"/>
      <c r="I56" s="186"/>
      <c r="J56" s="186"/>
      <c r="K56" s="202"/>
    </row>
    <row r="57" spans="1:11" x14ac:dyDescent="0.35">
      <c r="A57" s="203"/>
      <c r="B57" s="204"/>
      <c r="C57" s="204"/>
      <c r="D57" s="204"/>
      <c r="E57" s="204"/>
      <c r="F57" s="204"/>
      <c r="G57" s="204"/>
      <c r="H57" s="204"/>
      <c r="I57" s="204"/>
      <c r="J57" s="204"/>
      <c r="K57" s="205"/>
    </row>
  </sheetData>
  <sheetProtection algorithmName="SHA-512" hashValue="OVnLfT///KnCZecyVG+OMaQMPEO/WyzBxQLFfzrXKXbpLbEQFbc/JGWEUU05G0U8mfjK6QaDEEFIkXdIa+619g==" saltValue="EVqCK/zG1negmhAy20N11w==" spinCount="100000" sheet="1" objects="1" scenarios="1"/>
  <mergeCells count="36">
    <mergeCell ref="C55:H55"/>
    <mergeCell ref="C54:H54"/>
    <mergeCell ref="C52:H52"/>
    <mergeCell ref="C51:H51"/>
    <mergeCell ref="C50:H50"/>
    <mergeCell ref="C43:H43"/>
    <mergeCell ref="C40:H40"/>
    <mergeCell ref="C39:H39"/>
    <mergeCell ref="C38:H38"/>
    <mergeCell ref="C49:H49"/>
    <mergeCell ref="C48:H48"/>
    <mergeCell ref="C47:H47"/>
    <mergeCell ref="C46:H46"/>
    <mergeCell ref="C45:H45"/>
    <mergeCell ref="C44:H44"/>
    <mergeCell ref="C31:H31"/>
    <mergeCell ref="C30:H30"/>
    <mergeCell ref="C53:H53"/>
    <mergeCell ref="E20:F20"/>
    <mergeCell ref="E21:F21"/>
    <mergeCell ref="H20:I20"/>
    <mergeCell ref="H21:I21"/>
    <mergeCell ref="E24:F24"/>
    <mergeCell ref="E23:F23"/>
    <mergeCell ref="E22:F22"/>
    <mergeCell ref="C37:H37"/>
    <mergeCell ref="C36:H36"/>
    <mergeCell ref="C35:H35"/>
    <mergeCell ref="C34:H34"/>
    <mergeCell ref="C33:H33"/>
    <mergeCell ref="C32:H32"/>
    <mergeCell ref="H24:I24"/>
    <mergeCell ref="H23:I23"/>
    <mergeCell ref="H22:I22"/>
    <mergeCell ref="E25:F25"/>
    <mergeCell ref="H25:I2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Bestellformular</vt:lpstr>
      <vt:lpstr>Pro-Forma Rechnung</vt:lpstr>
      <vt:lpstr>BL</vt:lpstr>
      <vt:lpstr>Bestellformular!Zone_d_impression</vt:lpstr>
      <vt:lpstr>BL!Zone_d_impression</vt:lpstr>
      <vt:lpstr>'Pro-Forma Rechnung'!Zone_d_impression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ROBIN DSM</dc:creator>
  <cp:lastModifiedBy>Nicolas ROBIN DSM</cp:lastModifiedBy>
  <cp:lastPrinted>2024-11-06T13:18:31Z</cp:lastPrinted>
  <dcterms:created xsi:type="dcterms:W3CDTF">2024-01-13T13:41:00Z</dcterms:created>
  <dcterms:modified xsi:type="dcterms:W3CDTF">2024-11-06T13:32:00Z</dcterms:modified>
</cp:coreProperties>
</file>